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<sst xmlns="http://schemas.openxmlformats.org/spreadsheetml/2006/main" count="58" uniqueCount="56">
  <si>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Waterproofing Job Tracker</t>
  </si>
  <si>
    <t>A free job tracker for waterproofing contractors: schedule jobs, assign crews, and track scope and status in Sheets or Excel.</t>
  </si>
  <si>
    <t>Quick start</t>
  </si>
  <si>
    <t>Open the Jobs tab and replace the sample rows with your own — one row per entry. Formulas fill in automatically for new rows.</t>
  </si>
  <si>
    <t>Record transferable warranties for each job; buyers ask about them when the house sells.</t>
  </si>
  <si>
    <t>Promised turns red when a phase slips; call 811 before any exterior excavation.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</si>
  <si>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</si>
  <si>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</si>
  <si>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</si>
  <si>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</si>
  <si>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</si>
  <si>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</si>
  <si>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</si>
  <si>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</si>
  <si>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</si>
  <si>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</si>
  <si>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</si>
  <si>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</si>
  <si>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</si>
  <si>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</si>
  <si>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</si>
  <si>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</si>
  <si>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Balance</t>
  </si>
  <si>
    <t>Days open</t>
  </si>
  <si>
    <t>Holt</t>
  </si>
  <si>
    <t>Interior drain + sump, 120 lf</t>
  </si>
  <si>
    <t>Membrane and drainage</t>
  </si>
  <si>
    <t>Crew A</t>
  </si>
  <si>
    <t>Sato</t>
  </si>
  <si>
    <t>Exterior membrane, north wall</t>
  </si>
  <si>
    <t>Excavation / prep</t>
  </si>
  <si>
    <t>Crew B</t>
  </si>
  <si>
    <t>Kline</t>
  </si>
  <si>
    <t>Crack injection (3)</t>
  </si>
  <si>
    <t>Signed</t>
  </si>
  <si>
    <t>Parker</t>
  </si>
  <si>
    <t>Crawlspace encapsulation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</si>
  <si>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</si>
  <si>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</si>
  <si>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</si>
  <si>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</si>
  <si>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</si>
  <si>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</si>
  <si>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</si>
  <si>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</si>
  <si>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Inspection</t>
  </si>
  <si>
    <t>Stage: Proposal</t>
  </si>
  <si>
    <t>Stage: Signed</t>
  </si>
  <si>
    <t>Stage: Excavation / prep</t>
  </si>
  <si>
    <t>Stage: Membrane and drainage</t>
  </si>
  <si>
    <t>Stage: Backfill and cleanup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</si>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</sst>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11400</v>
      </c>
      <c r="H2" s="12">
        <v>4000</v>
      </c>
      <c r="I2" s="13">
        <f>IF($A2="","",(G2-H2))</f>
        <v>7400</v>
      </c>
      <c r="J2" s="14">
        <f>IF($A2="","",IF(OR((D2="Complete")),"",(TODAY()-A2)))</f>
        <v>11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31</v>
      </c>
      <c r="F3" s="11">
        <v>46314</v>
      </c>
      <c r="G3" s="12">
        <v>14800</v>
      </c>
      <c r="H3" s="12">
        <v>5000</v>
      </c>
      <c r="I3" s="13">
        <f>IF($A3="","",(G3-H3))</f>
        <v>9800</v>
      </c>
      <c r="J3" s="14">
        <f>IF($A3="","",IF(OR((D3="Complete")),"",(TODAY()-A3)))</f>
        <v>7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E4" t="s">
        <v>27</v>
      </c>
      <c r="F4" s="11">
        <v>46313</v>
      </c>
      <c r="G4" s="12">
        <v>1350</v>
      </c>
      <c r="H4" s="12">
        <v>0</v>
      </c>
      <c r="I4" s="13">
        <f>IF($A4="","",(G4-H4))</f>
        <v>1350</v>
      </c>
      <c r="J4" s="14">
        <f>IF($A4="","",IF(OR((D4="Complete")),"",(TODAY()-A4)))</f>
        <v>2</v>
      </c>
    </row>
    <row r="5" spans="1:10" x14ac:dyDescent="0.25">
      <c r="A5" s="11">
        <v>46278</v>
      </c>
      <c r="B5" t="s">
        <v>35</v>
      </c>
      <c r="C5" t="s">
        <v>36</v>
      </c>
      <c r="D5" t="s">
        <v>37</v>
      </c>
      <c r="E5" t="s">
        <v>31</v>
      </c>
      <c r="F5" s="11">
        <v>46296</v>
      </c>
      <c r="G5" s="12">
        <v>6900</v>
      </c>
      <c r="H5" s="12">
        <v>6900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pection, Proposal, Signed, Excavation / prep, Membrane and drainage, Backfill and cleanup, Complete" sqref="D2:D201">
      <formula1>"Inspection,Proposal,Signed,Excavation / prep,Membrane and drainage,Backfill and cleanup,Complete"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COUNTIF('Jobs'!$D$2:$D$201,"Inspection")</f>
        <v>0</v>
      </c>
    </row>
    <row r="7" spans="1:2" x14ac:dyDescent="0.25">
      <c r="A7" t="s">
        <v>46</v>
      </c>
      <c r="B7" s="18">
        <f>COUNTIF('Jobs'!$D$2:$D$201,"Proposal")</f>
        <v>0</v>
      </c>
    </row>
    <row r="8" spans="1:2" x14ac:dyDescent="0.25">
      <c r="A8" t="s">
        <v>47</v>
      </c>
      <c r="B8" s="18">
        <f>COUNTIF('Jobs'!$D$2:$D$201,"Signed")</f>
        <v>1</v>
      </c>
    </row>
    <row r="9" spans="1:2" x14ac:dyDescent="0.25">
      <c r="A9" t="s">
        <v>48</v>
      </c>
      <c r="B9" s="18">
        <f>COUNTIF('Jobs'!$D$2:$D$201,"Excavation / prep")</f>
        <v>1</v>
      </c>
    </row>
    <row r="10" spans="1:2" x14ac:dyDescent="0.25">
      <c r="A10" t="s">
        <v>49</v>
      </c>
      <c r="B10" s="18">
        <f>COUNTIF('Jobs'!$D$2:$D$201,"Membrane and drainage")</f>
        <v>1</v>
      </c>
    </row>
    <row r="11" spans="1:2" x14ac:dyDescent="0.25">
      <c r="A11" t="s">
        <v>50</v>
      </c>
      <c r="B11" s="18">
        <f>COUNTIF('Jobs'!$D$2:$D$201,"Backfill and cleanup")</f>
        <v>0</v>
      </c>
    </row>
    <row r="12" spans="1:2" x14ac:dyDescent="0.25">
      <c r="A12" t="s">
        <v>51</v>
      </c>
      <c r="B12" s="18">
        <f>COUNTIF('Jobs'!$D$2:$D$201,"Complete")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34450</v>
      </c>
    </row>
    <row r="15" spans="1:2" x14ac:dyDescent="0.25">
      <c r="A15" t="s">
        <v>54</v>
      </c>
      <c r="B15" s="19">
        <f>SUM('Jobs'!$H$2:$H$201)</f>
        <v>15900</v>
      </c>
    </row>
    <row r="16" spans="1:2" x14ac:dyDescent="0.25">
      <c r="A16" t="s">
        <v>55</v>
      </c>
      <c r="B16" s="19">
        <f>SUM('Jobs'!$I$2:$I$201)</f>
        <v>18550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