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Bid" state="visible" r:id="rId6"/>
  </sheets>
  <calcPr calcId="171027" fullCalcOnLoad="1"/>
</workbook>
</file>

<file path=xl/sharedStrings.xml><?xml version="1.0" encoding="utf-8"?>
<sst xmlns="http://schemas.openxmlformats.org/spreadsheetml/2006/main" count="59" uniqueCount="53">
  <si>
    <t>Waterproofing Estimate Calculator</t>
  </si>
  <si>
    <t>A free estimate calculator for waterproofing contractors: price by square foot with membrane, drainage, and labor margin in Sheets or Excel.</t>
  </si>
  <si>
    <t>Quick start</t>
  </si>
  <si>
    <t>Open the Line items tab and replace the sample rows with your own — one row per entry. Formulas fill in automatically for new rows.</t>
  </si>
  <si>
    <t>Interior drainage is priced by linear foot of wall; exterior membrane jobs add excavation lines.</t>
  </si>
  <si>
    <t>Find and fix grading and gutter issues first; note them on the quote even if the customer handles them.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</si>
  <si>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</si>
  <si>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</si>
  <si>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</si>
  <si>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</si>
  <si>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</si>
  <si>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</si>
  <si>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</si>
  <si>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</si>
  <si>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</si>
  <si>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</si>
  <si>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</si>
  <si>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cost</t>
  </si>
  <si>
    <t>Line cost</t>
  </si>
  <si>
    <t>Interior perimeter drain (French drain)</t>
  </si>
  <si>
    <t>Drainage</t>
  </si>
  <si>
    <t>linear ft</t>
  </si>
  <si>
    <t>Sump pit and pump with battery backup</t>
  </si>
  <si>
    <t>each</t>
  </si>
  <si>
    <t>Dimpled wall membrane</t>
  </si>
  <si>
    <t>Membrane</t>
  </si>
  <si>
    <t>sq ft</t>
  </si>
  <si>
    <t>Concrete break-out and repour</t>
  </si>
  <si>
    <t>Interior</t>
  </si>
  <si>
    <t>Crack injection</t>
  </si>
  <si>
    <t>crack</t>
  </si>
  <si>
    <t>Crew</t>
  </si>
  <si>
    <t>Labor</t>
  </si>
  <si>
    <t>hours</t>
  </si>
  <si>
    <t>Debris removal</t>
  </si>
  <si>
    <t>Other</t>
  </si>
  <si>
    <t>job</t>
  </si>
  <si>
    <t>Value</t>
  </si>
  <si>
    <t>Notes</t>
  </si>
  <si>
    <t>Job</t>
  </si>
  <si>
    <t>Basement interior drainage, 30 x 40 ft</t>
  </si>
  <si>
    <t>Settings</t>
  </si>
  <si>
    <t>Overhead</t>
  </si>
  <si>
    <t>Insurance, vehicles, office: as a share of direct cost.</t>
  </si>
  <si>
    <t>Target margin</t>
  </si>
  <si>
    <t>Profit as a share of the price.</t>
  </si>
  <si>
    <t>Price</t>
  </si>
  <si>
    <t>Direct cost</t>
  </si>
  <si>
    <t>Overhead cost</t>
  </si>
  <si>
    <t>Total cost</t>
  </si>
  <si>
    <t>Rounded up to the next $100.</t>
  </si>
  <si>
    <t>Profit</t>
  </si>
  <si>
    <t>Equivalent markup on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</si>
</sst>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s="11">
        <v>120</v>
      </c>
      <c r="D2" t="s">
        <v>21</v>
      </c>
      <c r="E2" s="12">
        <v>22</v>
      </c>
      <c r="F2" s="13">
        <f>IF($A2="","",(C2*E2))</f>
        <v>2640</v>
      </c>
    </row>
    <row r="3" spans="1:6" x14ac:dyDescent="0.25">
      <c r="A3" t="s">
        <v>22</v>
      </c>
      <c r="B3" t="s">
        <v>20</v>
      </c>
      <c r="C3" s="11">
        <v>1</v>
      </c>
      <c r="D3" t="s">
        <v>23</v>
      </c>
      <c r="E3" s="12">
        <v>980</v>
      </c>
      <c r="F3" s="13">
        <f>IF($A3="","",(C3*E3))</f>
        <v>980</v>
      </c>
    </row>
    <row r="4" spans="1:6" x14ac:dyDescent="0.25">
      <c r="A4" t="s">
        <v>24</v>
      </c>
      <c r="B4" t="s">
        <v>25</v>
      </c>
      <c r="C4" s="11">
        <v>840</v>
      </c>
      <c r="D4" t="s">
        <v>26</v>
      </c>
      <c r="E4" s="12">
        <v>1.6</v>
      </c>
      <c r="F4" s="13">
        <f>IF($A4="","",(C4*E4))</f>
        <v>1344</v>
      </c>
    </row>
    <row r="5" spans="1:6" x14ac:dyDescent="0.25">
      <c r="A5" t="s">
        <v>27</v>
      </c>
      <c r="B5" t="s">
        <v>28</v>
      </c>
      <c r="C5" s="11">
        <v>120</v>
      </c>
      <c r="D5" t="s">
        <v>21</v>
      </c>
      <c r="E5" s="12">
        <v>9</v>
      </c>
      <c r="F5" s="13">
        <f>IF($A5="","",(C5*E5))</f>
        <v>1080</v>
      </c>
    </row>
    <row r="6" spans="1:6" x14ac:dyDescent="0.25">
      <c r="A6" t="s">
        <v>29</v>
      </c>
      <c r="B6" t="s">
        <v>28</v>
      </c>
      <c r="C6" s="11">
        <v>3</v>
      </c>
      <c r="D6" t="s">
        <v>30</v>
      </c>
      <c r="E6" s="12">
        <v>450</v>
      </c>
      <c r="F6" s="13">
        <f>IF($A6="","",(C6*E6))</f>
        <v>1350</v>
      </c>
    </row>
    <row r="7" spans="1:6" x14ac:dyDescent="0.25">
      <c r="A7" t="s">
        <v>31</v>
      </c>
      <c r="B7" t="s">
        <v>32</v>
      </c>
      <c r="C7" s="11">
        <v>48</v>
      </c>
      <c r="D7" t="s">
        <v>33</v>
      </c>
      <c r="E7" s="12">
        <v>42</v>
      </c>
      <c r="F7" s="13">
        <f>IF($A7="","",(C7*E7))</f>
        <v>2016</v>
      </c>
    </row>
    <row r="8" spans="1:6" x14ac:dyDescent="0.25">
      <c r="A8" t="s">
        <v>34</v>
      </c>
      <c r="B8" t="s">
        <v>35</v>
      </c>
      <c r="C8" s="11">
        <v>1</v>
      </c>
      <c r="D8" t="s">
        <v>36</v>
      </c>
      <c r="E8" s="12">
        <v>350</v>
      </c>
      <c r="F8" s="13">
        <f>IF($A8="","",(C8*E8))</f>
        <v>350</v>
      </c>
    </row>
    <row r="9" spans="1:6" x14ac:dyDescent="0.25">
      <c r="C9" s="11"/>
      <c r="E9" s="12"/>
      <c r="F9" s="13" t="str">
        <f>IF($A9="","",(C9*E9))</f>
        <v/>
      </c>
    </row>
    <row r="10" spans="1:6" x14ac:dyDescent="0.25">
      <c r="C10" s="11"/>
      <c r="E10" s="12"/>
      <c r="F10" s="13" t="str">
        <f>IF($A10="","",(C10*E10))</f>
        <v/>
      </c>
    </row>
    <row r="11" spans="1:6" x14ac:dyDescent="0.25">
      <c r="C11" s="11"/>
      <c r="E11" s="12"/>
      <c r="F11" s="13" t="str">
        <f>IF($A11="","",(C11*E11))</f>
        <v/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Excavation, Membrane, Drainage, Interior, Labor, Other" sqref="B2:B201">
      <formula1>"Excavation,Membrane,Drainage,Interior,Labor,Other"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13</v>
      </c>
      <c r="B1" s="14" t="s">
        <v>37</v>
      </c>
      <c r="C1" s="14" t="s">
        <v>38</v>
      </c>
    </row>
    <row r="2" spans="1:3" x14ac:dyDescent="0.25">
      <c r="A2" s="15" t="s">
        <v>39</v>
      </c>
      <c r="B2" s="16"/>
      <c r="C2" s="16"/>
    </row>
    <row r="3" spans="1:2" x14ac:dyDescent="0.25">
      <c r="A3" t="s">
        <v>39</v>
      </c>
      <c r="B3" s="5" t="s">
        <v>40</v>
      </c>
    </row>
    <row r="4" spans="1:3" x14ac:dyDescent="0.25">
      <c r="A4" s="15" t="s">
        <v>41</v>
      </c>
      <c r="B4" s="16"/>
      <c r="C4" s="16"/>
    </row>
    <row r="5" spans="1:3" x14ac:dyDescent="0.25">
      <c r="A5" t="s">
        <v>42</v>
      </c>
      <c r="B5" s="17">
        <v>0.12</v>
      </c>
      <c r="C5" s="18" t="s">
        <v>43</v>
      </c>
    </row>
    <row r="6" spans="1:3" x14ac:dyDescent="0.25">
      <c r="A6" t="s">
        <v>44</v>
      </c>
      <c r="B6" s="17">
        <v>0.35</v>
      </c>
      <c r="C6" s="18" t="s">
        <v>45</v>
      </c>
    </row>
    <row r="7" spans="1:3" x14ac:dyDescent="0.25">
      <c r="A7" s="15" t="s">
        <v>46</v>
      </c>
      <c r="B7" s="16"/>
      <c r="C7" s="16"/>
    </row>
    <row r="8" spans="1:2" x14ac:dyDescent="0.25">
      <c r="A8" t="s">
        <v>47</v>
      </c>
      <c r="B8" s="19">
        <f>SUM('Line items'!$F$2:$F$201)</f>
        <v>9760</v>
      </c>
    </row>
    <row r="9" spans="1:2" x14ac:dyDescent="0.25">
      <c r="A9" t="s">
        <v>48</v>
      </c>
      <c r="B9" s="19">
        <f>ROUND(('Bid'!$B$8*'Bid'!$B$5),2)</f>
        <v>1171.2</v>
      </c>
    </row>
    <row r="10" spans="1:2" x14ac:dyDescent="0.25">
      <c r="A10" t="s">
        <v>49</v>
      </c>
      <c r="B10" s="19">
        <f>('Bid'!$B$8+'Bid'!$B$9)</f>
        <v>10931.2</v>
      </c>
    </row>
    <row r="11" spans="1:3" x14ac:dyDescent="0.25">
      <c r="A11" t="s">
        <v>46</v>
      </c>
      <c r="B11" s="19">
        <f>CEILING(('Bid'!$B$10/(1-'Bid'!$B$6)),100)</f>
        <v>16900</v>
      </c>
      <c r="C11" s="18" t="s">
        <v>50</v>
      </c>
    </row>
    <row r="12" spans="1:2" x14ac:dyDescent="0.25">
      <c r="A12" t="s">
        <v>51</v>
      </c>
      <c r="B12" s="19">
        <f>('Bid'!$B$11-'Bid'!$B$10)</f>
        <v>5968.799999999999</v>
      </c>
    </row>
    <row r="13" spans="1:2" x14ac:dyDescent="0.25">
      <c r="A13" t="s">
        <v>52</v>
      </c>
      <c r="B13" s="20">
        <f>IFERROR((('Bid'!$B$11/'Bid'!$B$10)-1),0)</f>
        <v>0.5460333723653394</v>
      </c>
    </row>
  </sheetData>
  <dataValidations count="1">
    <dataValidation type="decimal" operator="greaterThanOrEqual" allowBlank="1" showErrorMessage="1" errorTitle="Number expected" error="Enter a number." sqref="B5: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Bid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