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quipment" state="visible" r:id="rId5"/>
    <sheet sheetId="3" name="Proposal" state="visible" r:id="rId6"/>
  </sheets>
  <calcPr calcId="171027" fullCalcOnLoad="1"/>
</workbook>
</file>

<file path=xl/sharedStrings.xml><?xml version="1.0" encoding="utf-8"?>
<sst xmlns="http://schemas.openxmlformats.org/spreadsheetml/2006/main" count="50" uniqueCount="47">
  <si>
    <t>Security System Quote Calculator</t>
  </si>
  <si>
    <t>A free quote calculator for security installers: price equipment, labor, and monitoring RMR with margin in Sheets or Excel.</t>
  </si>
  <si>
    <t>Quick start</t>
  </si>
  <si>
    <t>Open the Equipment tab and replace the sample rows with your own — one row per entry. Formulas fill in automatically for new rows.</t>
  </si>
  <si>
    <t>Enter your cost and the customer price per item; the Proposal tab shows install margin and contract value with monitoring.</t>
  </si>
  <si>
    <t>Monitoring RMR is what builds the business; some installers discount equipment to win a longer contract.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</si>
  <si>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</si>
  <si>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</si>
  <si>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</si>
  <si>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</si>
  <si>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</si>
  <si>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</si>
  <si>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</si>
  <si>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</si>
  <si>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</si>
  <si>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</si>
  <si>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cost</t>
  </si>
  <si>
    <t>Unit price</t>
  </si>
  <si>
    <t>Line cost</t>
  </si>
  <si>
    <t>Line price</t>
  </si>
  <si>
    <t>Alarm panel with cellular communicator</t>
  </si>
  <si>
    <t>Panel</t>
  </si>
  <si>
    <t>Door / window sensors</t>
  </si>
  <si>
    <t>Sensor</t>
  </si>
  <si>
    <t>Motion detectors</t>
  </si>
  <si>
    <t>4K turret cameras</t>
  </si>
  <si>
    <t>Camera</t>
  </si>
  <si>
    <t>8-channel NVR with 4 TB</t>
  </si>
  <si>
    <t>Recorder</t>
  </si>
  <si>
    <t>Cat6 runs</t>
  </si>
  <si>
    <t>Cabling</t>
  </si>
  <si>
    <t>Install and programming</t>
  </si>
  <si>
    <t>Labor</t>
  </si>
  <si>
    <t>Value</t>
  </si>
  <si>
    <t>Notes</t>
  </si>
  <si>
    <t>Customer</t>
  </si>
  <si>
    <t>Harbor Grill, 12 Wharf St</t>
  </si>
  <si>
    <t>Monthly monitoring (RMR)</t>
  </si>
  <si>
    <t>Recurring monthly revenue per account.</t>
  </si>
  <si>
    <t>Contract months</t>
  </si>
  <si>
    <t>Install</t>
  </si>
  <si>
    <t>Install price</t>
  </si>
  <si>
    <t>Install cost</t>
  </si>
  <si>
    <t>Install margin</t>
  </si>
  <si>
    <t>Contract</t>
  </si>
  <si>
    <t>Monitoring over contract</t>
  </si>
  <si>
    <t>Contract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</si>
</sst>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1</v>
      </c>
      <c r="D2" s="12">
        <v>185</v>
      </c>
      <c r="E2" s="12">
        <v>395</v>
      </c>
      <c r="F2" s="13">
        <f>IF($A2="","",(C2*D2))</f>
        <v>185</v>
      </c>
      <c r="G2" s="13">
        <f>IF($A2="","",(C2*E2))</f>
        <v>395</v>
      </c>
    </row>
    <row r="3" spans="1:7" x14ac:dyDescent="0.25">
      <c r="A3" t="s">
        <v>22</v>
      </c>
      <c r="B3" t="s">
        <v>23</v>
      </c>
      <c r="C3" s="11">
        <v>10</v>
      </c>
      <c r="D3" s="12">
        <v>14</v>
      </c>
      <c r="E3" s="12">
        <v>45</v>
      </c>
      <c r="F3" s="13">
        <f>IF($A3="","",(C3*D3))</f>
        <v>140</v>
      </c>
      <c r="G3" s="13">
        <f>IF($A3="","",(C3*E3))</f>
        <v>450</v>
      </c>
    </row>
    <row r="4" spans="1:7" x14ac:dyDescent="0.25">
      <c r="A4" t="s">
        <v>24</v>
      </c>
      <c r="B4" t="s">
        <v>23</v>
      </c>
      <c r="C4" s="11">
        <v>3</v>
      </c>
      <c r="D4" s="12">
        <v>22</v>
      </c>
      <c r="E4" s="12">
        <v>65</v>
      </c>
      <c r="F4" s="13">
        <f>IF($A4="","",(C4*D4))</f>
        <v>66</v>
      </c>
      <c r="G4" s="13">
        <f>IF($A4="","",(C4*E4))</f>
        <v>195</v>
      </c>
    </row>
    <row r="5" spans="1:7" x14ac:dyDescent="0.25">
      <c r="A5" t="s">
        <v>25</v>
      </c>
      <c r="B5" t="s">
        <v>26</v>
      </c>
      <c r="C5" s="11">
        <v>6</v>
      </c>
      <c r="D5" s="12">
        <v>118</v>
      </c>
      <c r="E5" s="12">
        <v>289</v>
      </c>
      <c r="F5" s="13">
        <f>IF($A5="","",(C5*D5))</f>
        <v>708</v>
      </c>
      <c r="G5" s="13">
        <f>IF($A5="","",(C5*E5))</f>
        <v>1734</v>
      </c>
    </row>
    <row r="6" spans="1:7" x14ac:dyDescent="0.25">
      <c r="A6" t="s">
        <v>27</v>
      </c>
      <c r="B6" t="s">
        <v>28</v>
      </c>
      <c r="C6" s="11">
        <v>1</v>
      </c>
      <c r="D6" s="12">
        <v>320</v>
      </c>
      <c r="E6" s="12">
        <v>649</v>
      </c>
      <c r="F6" s="13">
        <f>IF($A6="","",(C6*D6))</f>
        <v>320</v>
      </c>
      <c r="G6" s="13">
        <f>IF($A6="","",(C6*E6))</f>
        <v>649</v>
      </c>
    </row>
    <row r="7" spans="1:7" x14ac:dyDescent="0.25">
      <c r="A7" t="s">
        <v>29</v>
      </c>
      <c r="B7" t="s">
        <v>30</v>
      </c>
      <c r="C7" s="11">
        <v>6</v>
      </c>
      <c r="D7" s="12">
        <v>18</v>
      </c>
      <c r="E7" s="12">
        <v>75</v>
      </c>
      <c r="F7" s="13">
        <f>IF($A7="","",(C7*D7))</f>
        <v>108</v>
      </c>
      <c r="G7" s="13">
        <f>IF($A7="","",(C7*E7))</f>
        <v>450</v>
      </c>
    </row>
    <row r="8" spans="1:7" x14ac:dyDescent="0.25">
      <c r="A8" t="s">
        <v>31</v>
      </c>
      <c r="B8" t="s">
        <v>32</v>
      </c>
      <c r="C8" s="11">
        <v>10</v>
      </c>
      <c r="D8" s="12">
        <v>40</v>
      </c>
      <c r="E8" s="12">
        <v>95</v>
      </c>
      <c r="F8" s="13">
        <f>IF($A8="","",(C8*D8))</f>
        <v>400</v>
      </c>
      <c r="G8" s="13">
        <f>IF($A8="","",(C8*E8))</f>
        <v>950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IF($A9="","",(C9*E9))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IF($A10="","",(C10*E10))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IF($A11="","",(C11*E11))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IF($A12="","",(C12*E12))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IF($A13="","",(C13*E13))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IF($A14="","",(C14*E14))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IF($A15="","",(C15*E15))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IF($A16="","",(C16*E16))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IF($A17="","",(C17*E17))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IF($A18="","",(C18*E18))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IF($A19="","",(C19*E19))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IF($A20="","",(C20*E20))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IF($A21="","",(C21*E21))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IF($A22="","",(C22*E22))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IF($A23="","",(C23*E23))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IF($A24="","",(C24*E24))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IF($A25="","",(C25*E25))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IF($A26="","",(C26*E26))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IF($A27="","",(C27*E27))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IF($A28="","",(C28*E28))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IF($A29="","",(C29*E29))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IF($A30="","",(C30*E30))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IF($A31="","",(C31*E31))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IF($A32="","",(C32*E32))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IF($A33="","",(C33*E33))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IF($A34="","",(C34*E34))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IF($A35="","",(C35*E35))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IF($A36="","",(C36*E36))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IF($A37="","",(C37*E37))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IF($A38="","",(C38*E38))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IF($A39="","",(C39*E39))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IF($A40="","",(C40*E40))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IF($A41="","",(C41*E41))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IF($A42="","",(C42*E42))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IF($A43="","",(C43*E43))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IF($A44="","",(C44*E44))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IF($A45="","",(C45*E45))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IF($A46="","",(C46*E46))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IF($A47="","",(C47*E47))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IF($A48="","",(C48*E48))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IF($A49="","",(C49*E49))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IF($A50="","",(C50*E50))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IF($A51="","",(C51*E51))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IF($A52="","",(C52*E52))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IF($A53="","",(C53*E53))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IF($A54="","",(C54*E54))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IF($A55="","",(C55*E55))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IF($A56="","",(C56*E56))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IF($A57="","",(C57*E57))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IF($A58="","",(C58*E58))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IF($A59="","",(C59*E59))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IF($A60="","",(C60*E60))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IF($A61="","",(C61*E61))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IF($A62="","",(C62*E62))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IF($A63="","",(C63*E63))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IF($A64="","",(C64*E64))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IF($A65="","",(C65*E65))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IF($A66="","",(C66*E66))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IF($A67="","",(C67*E67))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IF($A68="","",(C68*E68))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IF($A69="","",(C69*E69))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IF($A70="","",(C70*E70))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IF($A71="","",(C71*E71))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IF($A72="","",(C72*E72))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IF($A73="","",(C73*E73))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IF($A74="","",(C74*E74))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IF($A75="","",(C75*E75))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IF($A76="","",(C76*E76))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IF($A77="","",(C77*E77))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IF($A78="","",(C78*E78))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IF($A79="","",(C79*E79))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IF($A80="","",(C80*E80))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IF($A81="","",(C81*E81))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IF($A82="","",(C82*E82))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IF($A83="","",(C83*E83))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IF($A84="","",(C84*E84))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IF($A85="","",(C85*E85))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IF($A86="","",(C86*E86))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IF($A87="","",(C87*E87))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IF($A88="","",(C88*E88))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IF($A89="","",(C89*E89))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IF($A90="","",(C90*E90))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IF($A91="","",(C91*E91))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IF($A92="","",(C92*E92))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IF($A93="","",(C93*E93))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IF($A94="","",(C94*E94))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IF($A95="","",(C95*E95))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IF($A96="","",(C96*E96))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IF($A97="","",(C97*E97))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IF($A98="","",(C98*E98))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IF($A99="","",(C99*E99))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IF($A100="","",(C100*E100))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IF($A101="","",(C101*E101))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IF($A102="","",(C102*E102))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IF($A103="","",(C103*E103))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IF($A104="","",(C104*E104))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IF($A105="","",(C105*E105))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IF($A106="","",(C106*E106))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IF($A107="","",(C107*E107))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IF($A108="","",(C108*E108))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IF($A109="","",(C109*E109))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IF($A110="","",(C110*E110))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IF($A111="","",(C111*E111))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IF($A112="","",(C112*E112))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IF($A113="","",(C113*E113))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IF($A114="","",(C114*E114))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IF($A115="","",(C115*E115))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IF($A116="","",(C116*E116))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IF($A117="","",(C117*E117))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IF($A118="","",(C118*E118))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IF($A119="","",(C119*E119))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IF($A120="","",(C120*E120))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IF($A121="","",(C121*E121))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IF($A122="","",(C122*E122))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IF($A123="","",(C123*E123))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IF($A124="","",(C124*E124))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IF($A125="","",(C125*E125))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IF($A126="","",(C126*E126))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IF($A127="","",(C127*E127))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IF($A128="","",(C128*E128))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IF($A129="","",(C129*E129))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IF($A130="","",(C130*E130))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IF($A131="","",(C131*E131))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IF($A132="","",(C132*E132))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IF($A133="","",(C133*E133))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IF($A134="","",(C134*E134))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IF($A135="","",(C135*E135))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IF($A136="","",(C136*E136))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IF($A137="","",(C137*E137))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IF($A138="","",(C138*E138))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IF($A139="","",(C139*E139))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IF($A140="","",(C140*E140))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IF($A141="","",(C141*E141))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IF($A142="","",(C142*E142))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IF($A143="","",(C143*E143))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IF($A144="","",(C144*E144))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IF($A145="","",(C145*E145))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IF($A146="","",(C146*E146))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IF($A147="","",(C147*E147))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IF($A148="","",(C148*E148))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IF($A149="","",(C149*E149))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IF($A150="","",(C150*E150))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IF($A151="","",(C151*E151))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IF($A152="","",(C152*E152))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IF($A153="","",(C153*E153))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IF($A154="","",(C154*E154))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IF($A155="","",(C155*E155))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IF($A156="","",(C156*E156))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IF($A157="","",(C157*E157))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IF($A158="","",(C158*E158))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IF($A159="","",(C159*E159))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IF($A160="","",(C160*E160))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IF($A161="","",(C161*E161))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IF($A162="","",(C162*E162))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IF($A163="","",(C163*E163))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IF($A164="","",(C164*E164))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IF($A165="","",(C165*E165))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IF($A166="","",(C166*E166))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IF($A167="","",(C167*E167))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IF($A168="","",(C168*E168))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IF($A169="","",(C169*E169))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IF($A170="","",(C170*E170))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IF($A171="","",(C171*E171))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IF($A172="","",(C172*E172))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IF($A173="","",(C173*E173))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IF($A174="","",(C174*E174))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IF($A175="","",(C175*E175))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IF($A176="","",(C176*E176))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IF($A177="","",(C177*E177))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IF($A178="","",(C178*E178))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IF($A179="","",(C179*E179))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IF($A180="","",(C180*E180))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IF($A181="","",(C181*E181))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IF($A182="","",(C182*E182))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IF($A183="","",(C183*E183))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IF($A184="","",(C184*E184))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IF($A185="","",(C185*E185))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IF($A186="","",(C186*E186))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IF($A187="","",(C187*E187))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IF($A188="","",(C188*E188))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IF($A189="","",(C189*E189))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IF($A190="","",(C190*E190))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IF($A191="","",(C191*E191))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IF($A192="","",(C192*E192))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IF($A193="","",(C193*E193))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IF($A194="","",(C194*E194))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IF($A195="","",(C195*E195))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IF($A196="","",(C196*E196))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IF($A197="","",(C197*E197))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IF($A198="","",(C198*E198))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IF($A199="","",(C199*E199))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IF($A200="","",(C200*E200))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IF($A201="","",(C201*E201))</f>
        <v/>
      </c>
    </row>
  </sheetData>
  <autoFilter ref="A1:G1"/>
  <dataValidations count="4">
    <dataValidation type="list" allowBlank="1" showErrorMessage="1" errorTitle="Pick from the list" error="Choose one of: Panel, Sensor, Camera, Recorder, Cabling, Labor" sqref="B2:B201">
      <formula1>"Panel,Sensor,Camera,Recorder,Cabling,Labor"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2" x14ac:dyDescent="0.25">
      <c r="A3" t="s">
        <v>35</v>
      </c>
      <c r="B3" s="5" t="s">
        <v>36</v>
      </c>
    </row>
    <row r="4" spans="1:3" x14ac:dyDescent="0.25">
      <c r="A4" t="s">
        <v>37</v>
      </c>
      <c r="B4" s="17">
        <v>49.99</v>
      </c>
      <c r="C4" s="18" t="s">
        <v>38</v>
      </c>
    </row>
    <row r="5" spans="1:2" x14ac:dyDescent="0.25">
      <c r="A5" t="s">
        <v>39</v>
      </c>
      <c r="B5" s="19">
        <v>36</v>
      </c>
    </row>
    <row r="6" spans="1:3" x14ac:dyDescent="0.25">
      <c r="A6" s="15" t="s">
        <v>40</v>
      </c>
      <c r="B6" s="16"/>
      <c r="C6" s="16"/>
    </row>
    <row r="7" spans="1:2" x14ac:dyDescent="0.25">
      <c r="A7" t="s">
        <v>41</v>
      </c>
      <c r="B7" s="20">
        <f>SUM('Equipment'!$G$2:$G$201)</f>
        <v>4823</v>
      </c>
    </row>
    <row r="8" spans="1:2" x14ac:dyDescent="0.25">
      <c r="A8" t="s">
        <v>42</v>
      </c>
      <c r="B8" s="20">
        <f>SUM('Equipment'!$F$2:$F$201)</f>
        <v>1927</v>
      </c>
    </row>
    <row r="9" spans="1:2" x14ac:dyDescent="0.25">
      <c r="A9" t="s">
        <v>43</v>
      </c>
      <c r="B9" s="21">
        <f>IFERROR((('Proposal'!$B$7-'Proposal'!$B$8)/'Proposal'!$B$7),0)</f>
        <v>0.6004561476259589</v>
      </c>
    </row>
    <row r="10" spans="1:3" x14ac:dyDescent="0.25">
      <c r="A10" s="15" t="s">
        <v>44</v>
      </c>
      <c r="B10" s="16"/>
      <c r="C10" s="16"/>
    </row>
    <row r="11" spans="1:2" x14ac:dyDescent="0.25">
      <c r="A11" t="s">
        <v>45</v>
      </c>
      <c r="B11" s="20">
        <f>('Proposal'!$B$4*'Proposal'!$B$5)</f>
        <v>1799.64</v>
      </c>
    </row>
    <row r="12" spans="1:2" x14ac:dyDescent="0.25">
      <c r="A12" t="s">
        <v>46</v>
      </c>
      <c r="B12" s="20">
        <f>('Proposal'!$B$7+'Proposal'!$B$11)</f>
        <v>6622.64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Equipment</vt:lpstr>
      <vt:lpstr>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