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<sst xmlns="http://schemas.openxmlformats.org/spreadsheetml/2006/main" count="73" uniqueCount="63">
  <si>
    <t>Roofing Estimate Calculator</t>
  </si>
  <si>
    <t>A free roofing estimate spreadsheet: bid from squares, materials, and labor with waste factor and margin for roofers, in Google Sheets and Excel.</t>
  </si>
  <si>
    <t>Quick start</t>
  </si>
  <si>
    <t>Open the Line items tab and replace the sample rows with your own — one row per entry. Formulas fill in automatically for new rows.</t>
  </si>
  <si>
    <t>One square is 100 sq ft. Shingle squares to order adds waste; set the shingle line Qty to match.</t>
  </si>
  <si>
    <t>For an overlay instead of tear-off, set tear-off Qty to 0 (only if code allows a second layer).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</si>
  <si>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</si>
  <si>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</si>
  <si>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</si>
  <si>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</si>
  <si>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</si>
  <si>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</si>
  <si>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</si>
  <si>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</si>
  <si>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</si>
  <si>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</si>
  <si>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</si>
  <si>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</si>
  <si>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</si>
  <si>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Architectural shingles</t>
  </si>
  <si>
    <t>Shingles</t>
  </si>
  <si>
    <t>square</t>
  </si>
  <si>
    <t>Starter and ridge cap</t>
  </si>
  <si>
    <t>lot</t>
  </si>
  <si>
    <t>Synthetic underlayment</t>
  </si>
  <si>
    <t>Underlayment</t>
  </si>
  <si>
    <t>Ice and water shield</t>
  </si>
  <si>
    <t>roll</t>
  </si>
  <si>
    <t>Drip edge, pipe boots, step flashing</t>
  </si>
  <si>
    <t>Flashing and vents</t>
  </si>
  <si>
    <t>Ridge vent</t>
  </si>
  <si>
    <t>linear ft</t>
  </si>
  <si>
    <t>Tear-off (1 layer)</t>
  </si>
  <si>
    <t>Tear-off</t>
  </si>
  <si>
    <t>Install crew</t>
  </si>
  <si>
    <t>Labor</t>
  </si>
  <si>
    <t>Dumpster and disposal</t>
  </si>
  <si>
    <t>Disposal</t>
  </si>
  <si>
    <t>each</t>
  </si>
  <si>
    <t>Roofing permit</t>
  </si>
  <si>
    <t>Permit</t>
  </si>
  <si>
    <t>Value</t>
  </si>
  <si>
    <t>Notes</t>
  </si>
  <si>
    <t>Job</t>
  </si>
  <si>
    <t>Roof area (squares)</t>
  </si>
  <si>
    <t>Measured: 2,900 sq ft</t>
  </si>
  <si>
    <t>Pitch</t>
  </si>
  <si>
    <t>7/12 walkable</t>
  </si>
  <si>
    <t>Waste factor</t>
  </si>
  <si>
    <t>Gable 10%; hip and valleys 15%.</t>
  </si>
  <si>
    <t>Shingle squares to order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</si>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</sst>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32</v>
      </c>
      <c r="D2" t="s">
        <v>21</v>
      </c>
      <c r="E2" s="12">
        <v>125</v>
      </c>
      <c r="F2" s="13">
        <f>IF($A2="","",(C2*E2))</f>
        <v>4000</v>
      </c>
    </row>
    <row r="3" spans="1:6" x14ac:dyDescent="0.25">
      <c r="A3" t="s">
        <v>22</v>
      </c>
      <c r="B3" t="s">
        <v>20</v>
      </c>
      <c r="C3" s="11">
        <v>1</v>
      </c>
      <c r="D3" t="s">
        <v>23</v>
      </c>
      <c r="E3" s="12">
        <v>380</v>
      </c>
      <c r="F3" s="13">
        <f>IF($A3="","",(C3*E3))</f>
        <v>380</v>
      </c>
    </row>
    <row r="4" spans="1:6" x14ac:dyDescent="0.25">
      <c r="A4" t="s">
        <v>24</v>
      </c>
      <c r="B4" t="s">
        <v>25</v>
      </c>
      <c r="C4" s="11">
        <v>30</v>
      </c>
      <c r="D4" t="s">
        <v>21</v>
      </c>
      <c r="E4" s="12">
        <v>18</v>
      </c>
      <c r="F4" s="13">
        <f>IF($A4="","",(C4*E4))</f>
        <v>540</v>
      </c>
    </row>
    <row r="5" spans="1:6" x14ac:dyDescent="0.25">
      <c r="A5" t="s">
        <v>26</v>
      </c>
      <c r="B5" t="s">
        <v>25</v>
      </c>
      <c r="C5" s="11">
        <v>4</v>
      </c>
      <c r="D5" t="s">
        <v>27</v>
      </c>
      <c r="E5" s="12">
        <v>95</v>
      </c>
      <c r="F5" s="13">
        <f>IF($A5="","",(C5*E5))</f>
        <v>380</v>
      </c>
    </row>
    <row r="6" spans="1:6" x14ac:dyDescent="0.25">
      <c r="A6" t="s">
        <v>28</v>
      </c>
      <c r="B6" t="s">
        <v>29</v>
      </c>
      <c r="C6" s="11">
        <v>1</v>
      </c>
      <c r="D6" t="s">
        <v>23</v>
      </c>
      <c r="E6" s="12">
        <v>520</v>
      </c>
      <c r="F6" s="13">
        <f>IF($A6="","",(C6*E6))</f>
        <v>520</v>
      </c>
    </row>
    <row r="7" spans="1:6" x14ac:dyDescent="0.25">
      <c r="A7" t="s">
        <v>30</v>
      </c>
      <c r="B7" t="s">
        <v>29</v>
      </c>
      <c r="C7" s="11">
        <v>40</v>
      </c>
      <c r="D7" t="s">
        <v>31</v>
      </c>
      <c r="E7" s="12">
        <v>4</v>
      </c>
      <c r="F7" s="13">
        <f>IF($A7="","",(C7*E7))</f>
        <v>160</v>
      </c>
    </row>
    <row r="8" spans="1:6" x14ac:dyDescent="0.25">
      <c r="A8" t="s">
        <v>32</v>
      </c>
      <c r="B8" t="s">
        <v>33</v>
      </c>
      <c r="C8" s="11">
        <v>29</v>
      </c>
      <c r="D8" t="s">
        <v>21</v>
      </c>
      <c r="E8" s="12">
        <v>55</v>
      </c>
      <c r="F8" s="13">
        <f>IF($A8="","",(C8*E8))</f>
        <v>1595</v>
      </c>
    </row>
    <row r="9" spans="1:6" x14ac:dyDescent="0.25">
      <c r="A9" t="s">
        <v>34</v>
      </c>
      <c r="B9" t="s">
        <v>35</v>
      </c>
      <c r="C9" s="11">
        <v>29</v>
      </c>
      <c r="D9" t="s">
        <v>21</v>
      </c>
      <c r="E9" s="12">
        <v>85</v>
      </c>
      <c r="F9" s="13">
        <f>IF($A9="","",(C9*E9))</f>
        <v>2465</v>
      </c>
    </row>
    <row r="10" spans="1:6" x14ac:dyDescent="0.25">
      <c r="A10" t="s">
        <v>36</v>
      </c>
      <c r="B10" t="s">
        <v>37</v>
      </c>
      <c r="C10" s="11">
        <v>1</v>
      </c>
      <c r="D10" t="s">
        <v>38</v>
      </c>
      <c r="E10" s="12">
        <v>525</v>
      </c>
      <c r="F10" s="13">
        <f>IF($A10="","",(C10*E10))</f>
        <v>525</v>
      </c>
    </row>
    <row r="11" spans="1:6" x14ac:dyDescent="0.25">
      <c r="A11" t="s">
        <v>39</v>
      </c>
      <c r="B11" t="s">
        <v>40</v>
      </c>
      <c r="C11" s="11">
        <v>1</v>
      </c>
      <c r="D11" t="s">
        <v>38</v>
      </c>
      <c r="E11" s="12">
        <v>225</v>
      </c>
      <c r="F11" s="13">
        <f>IF($A11="","",(C11*E11))</f>
        <v>225</v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Shingles, Underlayment, Flashing and vents, Tear-off, Labor, Disposal, Permit" sqref="B2:B201">
      <formula1>"Shingles,Underlayment,Flashing and vents,Tear-off,Labor,Disposal,Permit"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3" x14ac:dyDescent="0.25">
      <c r="A3" t="s">
        <v>44</v>
      </c>
      <c r="B3" s="17">
        <v>29</v>
      </c>
      <c r="C3" s="18" t="s">
        <v>45</v>
      </c>
    </row>
    <row r="4" spans="1:2" x14ac:dyDescent="0.25">
      <c r="A4" t="s">
        <v>46</v>
      </c>
      <c r="B4" s="5" t="s">
        <v>47</v>
      </c>
    </row>
    <row r="5" spans="1:3" x14ac:dyDescent="0.25">
      <c r="A5" t="s">
        <v>48</v>
      </c>
      <c r="B5" s="19">
        <v>0.1</v>
      </c>
      <c r="C5" s="18" t="s">
        <v>49</v>
      </c>
    </row>
    <row r="6" spans="1:2" x14ac:dyDescent="0.25">
      <c r="A6" t="s">
        <v>50</v>
      </c>
      <c r="B6" s="20">
        <f>ROUNDUP(('Bid'!$B$3*(1+'Bid'!$B$5)),0)</f>
        <v>32</v>
      </c>
    </row>
    <row r="7" spans="1:3" x14ac:dyDescent="0.25">
      <c r="A7" s="15" t="s">
        <v>51</v>
      </c>
      <c r="B7" s="16"/>
      <c r="C7" s="16"/>
    </row>
    <row r="8" spans="1:3" x14ac:dyDescent="0.25">
      <c r="A8" t="s">
        <v>52</v>
      </c>
      <c r="B8" s="19">
        <v>0.12</v>
      </c>
      <c r="C8" s="18" t="s">
        <v>53</v>
      </c>
    </row>
    <row r="9" spans="1:3" x14ac:dyDescent="0.25">
      <c r="A9" t="s">
        <v>54</v>
      </c>
      <c r="B9" s="19">
        <v>0.3</v>
      </c>
      <c r="C9" s="18" t="s">
        <v>55</v>
      </c>
    </row>
    <row r="10" spans="1:3" x14ac:dyDescent="0.25">
      <c r="A10" s="15" t="s">
        <v>56</v>
      </c>
      <c r="B10" s="16"/>
      <c r="C10" s="16"/>
    </row>
    <row r="11" spans="1:2" x14ac:dyDescent="0.25">
      <c r="A11" t="s">
        <v>57</v>
      </c>
      <c r="B11" s="21">
        <f>SUM('Line items'!$F$2:$F$201)</f>
        <v>10790</v>
      </c>
    </row>
    <row r="12" spans="1:2" x14ac:dyDescent="0.25">
      <c r="A12" t="s">
        <v>58</v>
      </c>
      <c r="B12" s="21">
        <f>ROUND(('Bid'!$B$11*'Bid'!$B$8),2)</f>
        <v>1294.8</v>
      </c>
    </row>
    <row r="13" spans="1:2" x14ac:dyDescent="0.25">
      <c r="A13" t="s">
        <v>59</v>
      </c>
      <c r="B13" s="21">
        <f>('Bid'!$B$11+'Bid'!$B$12)</f>
        <v>12084.8</v>
      </c>
    </row>
    <row r="14" spans="1:3" x14ac:dyDescent="0.25">
      <c r="A14" t="s">
        <v>56</v>
      </c>
      <c r="B14" s="21">
        <f>CEILING(('Bid'!$B$13/(1-'Bid'!$B$9)),100)</f>
        <v>17300</v>
      </c>
      <c r="C14" s="18" t="s">
        <v>60</v>
      </c>
    </row>
    <row r="15" spans="1:2" x14ac:dyDescent="0.25">
      <c r="A15" t="s">
        <v>61</v>
      </c>
      <c r="B15" s="21">
        <f>('Bid'!$B$14-'Bid'!$B$13)</f>
        <v>5215.200000000001</v>
      </c>
    </row>
    <row r="16" spans="1:2" x14ac:dyDescent="0.25">
      <c r="A16" t="s">
        <v>62</v>
      </c>
      <c r="B16" s="22">
        <f>IFERROR((('Bid'!$B$14/'Bid'!$B$13)-1),0)</f>
        <v>0.43155037733350987</v>
      </c>
    </row>
  </sheetData>
  <dataValidations count="3">
    <dataValidation type="decimal" operator="greaterThanOrEqual" allowBlank="1" showErrorMessage="1" errorTitle="Number expected" error="Enter a number." sqref="B3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ecimal" operator="greaterThanOrEqual" allowBlank="1" showErrorMessage="1" errorTitle="Number expected" error="Enter a number." sqref="B8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