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eal" state="visible" r:id="rId5"/>
  </sheets>
  <calcPr calcId="171027" fullCalcOnLoad="1"/>
</workbook>
</file>

<file path=xl/sharedStrings.xml><?xml version="1.0" encoding="utf-8"?>
<sst xmlns="http://schemas.openxmlformats.org/spreadsheetml/2006/main" count="50" uniqueCount="50">
  <si>
    <t>Rental Property Deal Analyzer</t>
  </si>
  <si>
    <t>A free rental deal analyzer spreadsheet: model cash flow, cap rate, and cash-on-cash return to vet a property before you buy, in Sheets and Excel.</t>
  </si>
  <si>
    <t>Quick start</t>
  </si>
  <si>
    <t>Type your numbers into the yellow cells; grey cells calculate automatically.</t>
  </si>
  <si>
    <t>Enter the asking price, financing and realistic rent from comparable listings. Be honest about vacancy, maintenance and CapEx; they make or break the deal.</t>
  </si>
  <si>
    <t>Verdict compares cash-on-cash return with your target. Run each deal on its own copy. Not investment advice.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</si>
  <si>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</si>
  <si>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</si>
  <si>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</si>
  <si>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</si>
  <si>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</si>
  <si>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</si>
  <si>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</si>
  <si>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</si>
  <si>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Value</t>
  </si>
  <si>
    <t>Notes</t>
  </si>
  <si>
    <t>Purchase</t>
  </si>
  <si>
    <t>Purchase price</t>
  </si>
  <si>
    <t>Down payment</t>
  </si>
  <si>
    <t>Interest rate</t>
  </si>
  <si>
    <t>Loan term (years)</t>
  </si>
  <si>
    <t>Closing costs</t>
  </si>
  <si>
    <t>Rehab before renting</t>
  </si>
  <si>
    <t>Income</t>
  </si>
  <si>
    <t>Monthly rent</t>
  </si>
  <si>
    <t>Other income (monthly)</t>
  </si>
  <si>
    <t>Laundry, pet rent, parking.</t>
  </si>
  <si>
    <t>Vacancy</t>
  </si>
  <si>
    <t>Expenses</t>
  </si>
  <si>
    <t>Property taxes (yearly)</t>
  </si>
  <si>
    <t>Insurance (yearly)</t>
  </si>
  <si>
    <t>HOA (monthly)</t>
  </si>
  <si>
    <t>Maintenance</t>
  </si>
  <si>
    <t>Share of rent set aside.</t>
  </si>
  <si>
    <t>CapEx reserve</t>
  </si>
  <si>
    <t>Roof, HVAC, appliances over time.</t>
  </si>
  <si>
    <t>Property management</t>
  </si>
  <si>
    <t>Decision</t>
  </si>
  <si>
    <t>Target cash-on-cash</t>
  </si>
  <si>
    <t>Results</t>
  </si>
  <si>
    <t>Loan amount</t>
  </si>
  <si>
    <t>Monthly P&amp;I</t>
  </si>
  <si>
    <t>Effective monthly income</t>
  </si>
  <si>
    <t>Monthly operating expenses</t>
  </si>
  <si>
    <t>Net operating income (yearly)</t>
  </si>
  <si>
    <t>Cap rate</t>
  </si>
  <si>
    <t>Monthly cash flow</t>
  </si>
  <si>
    <t>Cash invested</t>
  </si>
  <si>
    <t>Cash-on-cash return</t>
  </si>
  <si>
    <t>Verdict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</si>
</sst>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165" fontId="0" fillId="2" borderId="1" xfId="0" applyNumberFormat="1" applyFill="1" applyBorder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0" t="s">
        <v>13</v>
      </c>
      <c r="B1" s="10" t="s">
        <v>14</v>
      </c>
      <c r="C1" s="10" t="s">
        <v>15</v>
      </c>
    </row>
    <row r="2" spans="1:3" x14ac:dyDescent="0.25">
      <c r="A2" s="11" t="s">
        <v>16</v>
      </c>
      <c r="B2" s="12"/>
      <c r="C2" s="12"/>
    </row>
    <row r="3" spans="1:2" x14ac:dyDescent="0.25">
      <c r="A3" t="s">
        <v>17</v>
      </c>
      <c r="B3" s="13">
        <v>285000</v>
      </c>
    </row>
    <row r="4" spans="1:2" x14ac:dyDescent="0.25">
      <c r="A4" t="s">
        <v>18</v>
      </c>
      <c r="B4" s="14">
        <v>0.25</v>
      </c>
    </row>
    <row r="5" spans="1:2" x14ac:dyDescent="0.25">
      <c r="A5" t="s">
        <v>19</v>
      </c>
      <c r="B5" s="14">
        <v>0.0725</v>
      </c>
    </row>
    <row r="6" spans="1:2" x14ac:dyDescent="0.25">
      <c r="A6" t="s">
        <v>20</v>
      </c>
      <c r="B6" s="15">
        <v>30</v>
      </c>
    </row>
    <row r="7" spans="1:2" x14ac:dyDescent="0.25">
      <c r="A7" t="s">
        <v>21</v>
      </c>
      <c r="B7" s="13">
        <v>7500</v>
      </c>
    </row>
    <row r="8" spans="1:2" x14ac:dyDescent="0.25">
      <c r="A8" t="s">
        <v>22</v>
      </c>
      <c r="B8" s="13">
        <v>12000</v>
      </c>
    </row>
    <row r="9" spans="1:3" x14ac:dyDescent="0.25">
      <c r="A9" s="11" t="s">
        <v>23</v>
      </c>
      <c r="B9" s="12"/>
      <c r="C9" s="12"/>
    </row>
    <row r="10" spans="1:2" x14ac:dyDescent="0.25">
      <c r="A10" t="s">
        <v>24</v>
      </c>
      <c r="B10" s="13">
        <v>2450</v>
      </c>
    </row>
    <row r="11" spans="1:3" x14ac:dyDescent="0.25">
      <c r="A11" t="s">
        <v>25</v>
      </c>
      <c r="B11" s="13">
        <v>50</v>
      </c>
      <c r="C11" s="16" t="s">
        <v>26</v>
      </c>
    </row>
    <row r="12" spans="1:2" x14ac:dyDescent="0.25">
      <c r="A12" t="s">
        <v>27</v>
      </c>
      <c r="B12" s="14">
        <v>0.06</v>
      </c>
    </row>
    <row r="13" spans="1:3" x14ac:dyDescent="0.25">
      <c r="A13" s="11" t="s">
        <v>28</v>
      </c>
      <c r="B13" s="12"/>
      <c r="C13" s="12"/>
    </row>
    <row r="14" spans="1:2" x14ac:dyDescent="0.25">
      <c r="A14" t="s">
        <v>29</v>
      </c>
      <c r="B14" s="13">
        <v>4300</v>
      </c>
    </row>
    <row r="15" spans="1:2" x14ac:dyDescent="0.25">
      <c r="A15" t="s">
        <v>30</v>
      </c>
      <c r="B15" s="13">
        <v>1650</v>
      </c>
    </row>
    <row r="16" spans="1:2" x14ac:dyDescent="0.25">
      <c r="A16" t="s">
        <v>31</v>
      </c>
      <c r="B16" s="13">
        <v>0</v>
      </c>
    </row>
    <row r="17" spans="1:3" x14ac:dyDescent="0.25">
      <c r="A17" t="s">
        <v>32</v>
      </c>
      <c r="B17" s="14">
        <v>0.07</v>
      </c>
      <c r="C17" s="16" t="s">
        <v>33</v>
      </c>
    </row>
    <row r="18" spans="1:3" x14ac:dyDescent="0.25">
      <c r="A18" t="s">
        <v>34</v>
      </c>
      <c r="B18" s="14">
        <v>0.06</v>
      </c>
      <c r="C18" s="16" t="s">
        <v>35</v>
      </c>
    </row>
    <row r="19" spans="1:2" x14ac:dyDescent="0.25">
      <c r="A19" t="s">
        <v>36</v>
      </c>
      <c r="B19" s="14">
        <v>0.09</v>
      </c>
    </row>
    <row r="20" spans="1:3" x14ac:dyDescent="0.25">
      <c r="A20" s="11" t="s">
        <v>37</v>
      </c>
      <c r="B20" s="12"/>
      <c r="C20" s="12"/>
    </row>
    <row r="21" spans="1:2" x14ac:dyDescent="0.25">
      <c r="A21" t="s">
        <v>38</v>
      </c>
      <c r="B21" s="14">
        <v>0.08</v>
      </c>
    </row>
    <row r="22" spans="1:3" x14ac:dyDescent="0.25">
      <c r="A22" s="11" t="s">
        <v>39</v>
      </c>
      <c r="B22" s="12"/>
      <c r="C22" s="12"/>
    </row>
    <row r="23" spans="1:2" x14ac:dyDescent="0.25">
      <c r="A23" t="s">
        <v>40</v>
      </c>
      <c r="B23" s="17">
        <f>('Deal'!$B$3*(1-'Deal'!$B$4))</f>
        <v>213750</v>
      </c>
    </row>
    <row r="24" spans="1:2" x14ac:dyDescent="0.25">
      <c r="A24" t="s">
        <v>41</v>
      </c>
      <c r="B24" s="17">
        <f>ROUND(-PMT(('Deal'!$B$5/12),('Deal'!$B$6*12),'Deal'!$B$23),2)</f>
        <v>1458.15</v>
      </c>
    </row>
    <row r="25" spans="1:2" x14ac:dyDescent="0.25">
      <c r="A25" t="s">
        <v>42</v>
      </c>
      <c r="B25" s="17">
        <f>ROUND((('Deal'!$B$10+'Deal'!$B$11)*(1-'Deal'!$B$12)),2)</f>
        <v>2350</v>
      </c>
    </row>
    <row r="26" spans="1:2" x14ac:dyDescent="0.25">
      <c r="A26" t="s">
        <v>43</v>
      </c>
      <c r="B26" s="17">
        <f>ROUND((((('Deal'!$B$14/12)+('Deal'!$B$15/12))+'Deal'!$B$16)+('Deal'!$B$10*(('Deal'!$B$17+'Deal'!$B$18)+'Deal'!$B$19))),2)</f>
        <v>1034.83</v>
      </c>
    </row>
    <row r="27" spans="1:2" x14ac:dyDescent="0.25">
      <c r="A27" t="s">
        <v>44</v>
      </c>
      <c r="B27" s="17">
        <f>(('Deal'!$B$25-'Deal'!$B$26)*12)</f>
        <v>15782.04</v>
      </c>
    </row>
    <row r="28" spans="1:2" x14ac:dyDescent="0.25">
      <c r="A28" t="s">
        <v>45</v>
      </c>
      <c r="B28" s="18">
        <f>IFERROR(('Deal'!$B$27/'Deal'!$B$3),0)</f>
        <v>0.05537557894736842</v>
      </c>
    </row>
    <row r="29" spans="1:2" x14ac:dyDescent="0.25">
      <c r="A29" t="s">
        <v>46</v>
      </c>
      <c r="B29" s="17">
        <f>(('Deal'!$B$25-'Deal'!$B$26)-'Deal'!$B$24)</f>
        <v>-142.98000000000002</v>
      </c>
    </row>
    <row r="30" spans="1:2" x14ac:dyDescent="0.25">
      <c r="A30" t="s">
        <v>47</v>
      </c>
      <c r="B30" s="17">
        <f>((('Deal'!$B$3*'Deal'!$B$4)+'Deal'!$B$7)+'Deal'!$B$8)</f>
        <v>90750</v>
      </c>
    </row>
    <row r="31" spans="1:2" x14ac:dyDescent="0.25">
      <c r="A31" t="s">
        <v>48</v>
      </c>
      <c r="B31" s="18">
        <f>IFERROR((('Deal'!$B$29*12)/'Deal'!$B$30),0)</f>
        <v>-0.018906446280991737</v>
      </c>
    </row>
    <row r="32" spans="1:2" x14ac:dyDescent="0.25">
      <c r="A32" t="s">
        <v>49</v>
      </c>
      <c r="B32" s="19" t="str">
        <f>IF(('Deal'!$B$29&lt;0),"No-go: negative cash flow",IF(('Deal'!$B$31&gt;='Deal'!$B$21),"Go: meets your target","Marginal: below your target"))</f>
        <v>No-go: negative cash flow</v>
      </c>
    </row>
  </sheetData>
  <dataValidations count="4">
    <dataValidation type="decimal" operator="greaterThanOrEqual" allowBlank="1" showErrorMessage="1" errorTitle="Number expected" error="Enter a number." sqref="B10:B12">
      <formula1>-1000000000000</formula1>
    </dataValidation>
    <dataValidation type="decimal" operator="greaterThanOrEqual" allowBlank="1" showErrorMessage="1" errorTitle="Number expected" error="Enter a number." sqref="B14:B19">
      <formula1>-1000000000000</formula1>
    </dataValidation>
    <dataValidation type="decimal" operator="greaterThanOrEqual" allowBlank="1" showErrorMessage="1" errorTitle="Number expected" error="Enter a number." sqref="B21">
      <formula1>-1000000000000</formula1>
    </dataValidation>
    <dataValidation type="decimal" operator="greaterThanOrEqual" allowBlank="1" showErrorMessage="1" errorTitle="Number expected" error="Enter a number." sqref="B3: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Deal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