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keoff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<sst xmlns="http://schemas.openxmlformats.org/spreadsheetml/2006/main" count="57" uniqueCount="52">
  <si>
    <t>Pool Material Takeoff</t>
  </si>
  <si>
    <t>A free material takeoff for pool builders: list rebar, plumbing, plaster, and tile with cost per phase in Sheets or Excel.</t>
  </si>
  <si>
    <t>Quick start</t>
  </si>
  <si>
    <t>Open the Takeoff tab and replace the sample rows with your own — one row per entry. Formulas fill in automatically for new rows.</t>
  </si>
  <si>
    <t>Quantity each material from the plans, then set a waste factor per line; Order qty rounds up to whole units.</t>
  </si>
  <si>
    <t>Filter by Phase to place each supplier order. The Summary tab totals materials with tax.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</si>
  <si>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</si>
  <si>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</si>
  <si>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</si>
  <si>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</si>
  <si>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</si>
  <si>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</si>
  <si>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</si>
  <si>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</si>
  <si>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Phase</t>
  </si>
  <si>
    <t>Material</t>
  </si>
  <si>
    <t>Qty</t>
  </si>
  <si>
    <t>Unit</t>
  </si>
  <si>
    <t>Waste</t>
  </si>
  <si>
    <t>Unit cost</t>
  </si>
  <si>
    <t>Order qty</t>
  </si>
  <si>
    <t>Line cost</t>
  </si>
  <si>
    <t>Steel</t>
  </si>
  <si>
    <t>#4 rebar, 20' sticks</t>
  </si>
  <si>
    <t>sticks</t>
  </si>
  <si>
    <t>#3 rebar, 20' sticks</t>
  </si>
  <si>
    <t>Plumbing</t>
  </si>
  <si>
    <t>2" Sch 40 PVC (20')</t>
  </si>
  <si>
    <t>Fittings and valves</t>
  </si>
  <si>
    <t>lot</t>
  </si>
  <si>
    <t>Electrical</t>
  </si>
  <si>
    <t>Bonding wire #8 solid copper</t>
  </si>
  <si>
    <t>ft</t>
  </si>
  <si>
    <t>Tile &amp; coping</t>
  </si>
  <si>
    <t>6x6 waterline tile</t>
  </si>
  <si>
    <t>sq ft</t>
  </si>
  <si>
    <t>Travertine coping 12x24</t>
  </si>
  <si>
    <t>lin ft</t>
  </si>
  <si>
    <t>Plaster</t>
  </si>
  <si>
    <t>Quartz plaster mix (bags)</t>
  </si>
  <si>
    <t>bags</t>
  </si>
  <si>
    <t>Item</t>
  </si>
  <si>
    <t>Value</t>
  </si>
  <si>
    <t>Notes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</si>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</sst>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2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210</v>
      </c>
      <c r="D2" t="s">
        <v>24</v>
      </c>
      <c r="E2" s="12">
        <v>0.05</v>
      </c>
      <c r="F2" s="13">
        <v>11.5</v>
      </c>
      <c r="G2" s="14">
        <f>IF($A2="","",ROUNDUP((C2*(1+E2)),0))</f>
        <v>221</v>
      </c>
      <c r="H2" s="15">
        <f>IF($A2="","",(G2*F2))</f>
        <v>2541.5</v>
      </c>
    </row>
    <row r="3" spans="1:8" x14ac:dyDescent="0.25">
      <c r="A3" t="s">
        <v>22</v>
      </c>
      <c r="B3" t="s">
        <v>25</v>
      </c>
      <c r="C3" s="11">
        <v>80</v>
      </c>
      <c r="D3" t="s">
        <v>24</v>
      </c>
      <c r="E3" s="12">
        <v>0.05</v>
      </c>
      <c r="F3" s="13">
        <v>7.9</v>
      </c>
      <c r="G3" s="14">
        <f>IF($A3="","",ROUNDUP((C3*(1+E3)),0))</f>
        <v>84</v>
      </c>
      <c r="H3" s="15">
        <f>IF($A3="","",(G3*F3))</f>
        <v>663.6</v>
      </c>
    </row>
    <row r="4" spans="1:8" x14ac:dyDescent="0.25">
      <c r="A4" t="s">
        <v>26</v>
      </c>
      <c r="B4" t="s">
        <v>27</v>
      </c>
      <c r="C4" s="11">
        <v>22</v>
      </c>
      <c r="D4" t="s">
        <v>24</v>
      </c>
      <c r="E4" s="12">
        <v>0.1</v>
      </c>
      <c r="F4" s="13">
        <v>34</v>
      </c>
      <c r="G4" s="14">
        <f>IF($A4="","",ROUNDUP((C4*(1+E4)),0))</f>
        <v>25</v>
      </c>
      <c r="H4" s="15">
        <f>IF($A4="","",(G4*F4))</f>
        <v>850</v>
      </c>
    </row>
    <row r="5" spans="1:8" x14ac:dyDescent="0.25">
      <c r="A5" t="s">
        <v>26</v>
      </c>
      <c r="B5" t="s">
        <v>28</v>
      </c>
      <c r="C5" s="11">
        <v>1</v>
      </c>
      <c r="D5" t="s">
        <v>29</v>
      </c>
      <c r="E5" s="12">
        <v>0</v>
      </c>
      <c r="F5" s="13">
        <v>1250</v>
      </c>
      <c r="G5" s="14">
        <f>IF($A5="","",ROUNDUP((C5*(1+E5)),0))</f>
        <v>1</v>
      </c>
      <c r="H5" s="15">
        <f>IF($A5="","",(G5*F5))</f>
        <v>1250</v>
      </c>
    </row>
    <row r="6" spans="1:8" x14ac:dyDescent="0.25">
      <c r="A6" t="s">
        <v>30</v>
      </c>
      <c r="B6" t="s">
        <v>31</v>
      </c>
      <c r="C6" s="11">
        <v>250</v>
      </c>
      <c r="D6" t="s">
        <v>32</v>
      </c>
      <c r="E6" s="12">
        <v>0.1</v>
      </c>
      <c r="F6" s="13">
        <v>1.1</v>
      </c>
      <c r="G6" s="14">
        <f>IF($A6="","",ROUNDUP((C6*(1+E6)),0))</f>
        <v>275</v>
      </c>
      <c r="H6" s="15">
        <f>IF($A6="","",(G6*F6))</f>
        <v>302.5</v>
      </c>
    </row>
    <row r="7" spans="1:8" x14ac:dyDescent="0.25">
      <c r="A7" t="s">
        <v>33</v>
      </c>
      <c r="B7" t="s">
        <v>34</v>
      </c>
      <c r="C7" s="11">
        <v>140</v>
      </c>
      <c r="D7" t="s">
        <v>35</v>
      </c>
      <c r="E7" s="12">
        <v>0.1</v>
      </c>
      <c r="F7" s="13">
        <v>9.5</v>
      </c>
      <c r="G7" s="14">
        <f>IF($A7="","",ROUNDUP((C7*(1+E7)),0))</f>
        <v>154</v>
      </c>
      <c r="H7" s="15">
        <f>IF($A7="","",(G7*F7))</f>
        <v>1463</v>
      </c>
    </row>
    <row r="8" spans="1:8" x14ac:dyDescent="0.25">
      <c r="A8" t="s">
        <v>33</v>
      </c>
      <c r="B8" t="s">
        <v>36</v>
      </c>
      <c r="C8" s="11">
        <v>112</v>
      </c>
      <c r="D8" t="s">
        <v>37</v>
      </c>
      <c r="E8" s="12">
        <v>0.08</v>
      </c>
      <c r="F8" s="13">
        <v>14</v>
      </c>
      <c r="G8" s="14">
        <f>IF($A8="","",ROUNDUP((C8*(1+E8)),0))</f>
        <v>121</v>
      </c>
      <c r="H8" s="15">
        <f>IF($A8="","",(G8*F8))</f>
        <v>1694</v>
      </c>
    </row>
    <row r="9" spans="1:8" x14ac:dyDescent="0.25">
      <c r="A9" t="s">
        <v>38</v>
      </c>
      <c r="B9" t="s">
        <v>39</v>
      </c>
      <c r="C9" s="11">
        <v>64</v>
      </c>
      <c r="D9" t="s">
        <v>40</v>
      </c>
      <c r="E9" s="12">
        <v>0.05</v>
      </c>
      <c r="F9" s="13">
        <v>42</v>
      </c>
      <c r="G9" s="14">
        <f>IF($A9="","",ROUNDUP((C9*(1+E9)),0))</f>
        <v>68</v>
      </c>
      <c r="H9" s="15">
        <f>IF($A9="","",(G9*F9))</f>
        <v>2856</v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Steel, Plumbing, Electrical, Shell, Tile &amp; coping, Plaster" sqref="A2:A201">
      <formula1>"Steel,Plumbing,Electrical,Shell,Tile &amp; coping,Plaster"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43</v>
      </c>
    </row>
    <row r="2" spans="1:3" x14ac:dyDescent="0.25">
      <c r="A2" s="17" t="s">
        <v>44</v>
      </c>
      <c r="B2" s="18"/>
      <c r="C2" s="18"/>
    </row>
    <row r="3" spans="1:2" x14ac:dyDescent="0.25">
      <c r="A3" t="s">
        <v>45</v>
      </c>
      <c r="B3" s="19">
        <f>SUM('Takeoff'!$H$2:$H$201)</f>
        <v>11620.6</v>
      </c>
    </row>
    <row r="4" spans="1:3" x14ac:dyDescent="0.25">
      <c r="A4" t="s">
        <v>46</v>
      </c>
      <c r="B4" s="20">
        <v>0</v>
      </c>
      <c r="C4" s="21" t="s">
        <v>47</v>
      </c>
    </row>
    <row r="5" spans="1:3" x14ac:dyDescent="0.25">
      <c r="A5" t="s">
        <v>48</v>
      </c>
      <c r="B5" s="22">
        <v>0</v>
      </c>
      <c r="C5" s="21" t="s">
        <v>49</v>
      </c>
    </row>
    <row r="6" spans="1:2" x14ac:dyDescent="0.25">
      <c r="A6" t="s">
        <v>50</v>
      </c>
      <c r="B6" s="19">
        <f>ROUND((('Summary'!$B$3-'Summary'!$B$5)*'Summary'!$B$4),2)</f>
        <v>0</v>
      </c>
    </row>
    <row r="7" spans="1:2" x14ac:dyDescent="0.25">
      <c r="A7" t="s">
        <v>51</v>
      </c>
      <c r="B7" s="19">
        <f>(('Summary'!$B$3-'Summary'!$B$5)+'Summary'!$B$6)</f>
        <v>11620.6</v>
      </c>
    </row>
  </sheetData>
  <dataValidations count="1">
    <dataValidation type="decimal" operator="greaterThanOrEqual" allowBlank="1" showErrorMessage="1" errorTitle="Number expected" error="Enter a number." sqref="B4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Takeoff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