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<sst xmlns="http://schemas.openxmlformats.org/spreadsheetml/2006/main" count="56" uniqueCount="51">
  <si>
    <t>Pool Build Estimate Calculator</t>
  </si>
  <si>
    <t>A free estimate calculator for pool builders: price pool, decking, and equipment with labor margin in Google Sheets or Excel.</t>
  </si>
  <si>
    <t>Quick start</t>
  </si>
  <si>
    <t>Open the Line items tab and replace the sample rows with your own — one row per entry. Formulas fill in automatically for new rows.</t>
  </si>
  <si>
    <t>List each phase with your sub or material cost; Line cost multiplies quantity by unit cost.</t>
  </si>
  <si>
    <t>Set contingency and markup on the Estimate tab. The contract price rounds up to the next $100.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</si>
  <si>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</si>
  <si>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</si>
  <si>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</si>
  <si>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</si>
  <si>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</si>
  <si>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</si>
  <si>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</si>
  <si>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</si>
  <si>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Phase</t>
  </si>
  <si>
    <t>Qty</t>
  </si>
  <si>
    <t>Unit</t>
  </si>
  <si>
    <t>Unit cost</t>
  </si>
  <si>
    <t>Line cost</t>
  </si>
  <si>
    <t>Permit, engineering, survey</t>
  </si>
  <si>
    <t>Permit &amp; design</t>
  </si>
  <si>
    <t>lot</t>
  </si>
  <si>
    <t>Excavation and haul-off</t>
  </si>
  <si>
    <t>Excavation</t>
  </si>
  <si>
    <t>CY</t>
  </si>
  <si>
    <t>Rebar and plumbing</t>
  </si>
  <si>
    <t>Steel &amp; plumbing</t>
  </si>
  <si>
    <t>Gunite shell</t>
  </si>
  <si>
    <t>Shell</t>
  </si>
  <si>
    <t>Waterline tile and coping</t>
  </si>
  <si>
    <t>Tile &amp; coping</t>
  </si>
  <si>
    <t>lin ft</t>
  </si>
  <si>
    <t>Pump, filter, heater, automation</t>
  </si>
  <si>
    <t>Equipment</t>
  </si>
  <si>
    <t>Travertine pavers decking</t>
  </si>
  <si>
    <t>Decking</t>
  </si>
  <si>
    <t>sq ft</t>
  </si>
  <si>
    <t>Quartz plaster finish</t>
  </si>
  <si>
    <t>Interior finish</t>
  </si>
  <si>
    <t>Value</t>
  </si>
  <si>
    <t>Notes</t>
  </si>
  <si>
    <t>Job</t>
  </si>
  <si>
    <t>Pool size</t>
  </si>
  <si>
    <t>16' × 32' freeform, 3.5'–6' depth</t>
  </si>
  <si>
    <t>Contingency</t>
  </si>
  <si>
    <t>Markup</t>
  </si>
  <si>
    <t>Price</t>
  </si>
  <si>
    <t>Direct cost</t>
  </si>
  <si>
    <t>Contingency amount</t>
  </si>
  <si>
    <t>Contract price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</si>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</sst>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</v>
      </c>
      <c r="D2" t="s">
        <v>21</v>
      </c>
      <c r="E2" s="12">
        <v>3200</v>
      </c>
      <c r="F2" s="13">
        <f>IF($A2="","",(C2*E2))</f>
        <v>3200</v>
      </c>
    </row>
    <row r="3" spans="1:6" x14ac:dyDescent="0.25">
      <c r="A3" t="s">
        <v>22</v>
      </c>
      <c r="B3" t="s">
        <v>23</v>
      </c>
      <c r="C3" s="11">
        <v>85</v>
      </c>
      <c r="D3" t="s">
        <v>24</v>
      </c>
      <c r="E3" s="12">
        <v>48</v>
      </c>
      <c r="F3" s="13">
        <f>IF($A3="","",(C3*E3))</f>
        <v>4080</v>
      </c>
    </row>
    <row r="4" spans="1:6" x14ac:dyDescent="0.25">
      <c r="A4" t="s">
        <v>25</v>
      </c>
      <c r="B4" t="s">
        <v>26</v>
      </c>
      <c r="C4" s="11">
        <v>1</v>
      </c>
      <c r="D4" t="s">
        <v>21</v>
      </c>
      <c r="E4" s="12">
        <v>7800</v>
      </c>
      <c r="F4" s="13">
        <f>IF($A4="","",(C4*E4))</f>
        <v>7800</v>
      </c>
    </row>
    <row r="5" spans="1:6" x14ac:dyDescent="0.25">
      <c r="A5" t="s">
        <v>27</v>
      </c>
      <c r="B5" t="s">
        <v>28</v>
      </c>
      <c r="C5" s="11">
        <v>62</v>
      </c>
      <c r="D5" t="s">
        <v>24</v>
      </c>
      <c r="E5" s="12">
        <v>210</v>
      </c>
      <c r="F5" s="13">
        <f>IF($A5="","",(C5*E5))</f>
        <v>13020</v>
      </c>
    </row>
    <row r="6" spans="1:6" x14ac:dyDescent="0.25">
      <c r="A6" t="s">
        <v>29</v>
      </c>
      <c r="B6" t="s">
        <v>30</v>
      </c>
      <c r="C6" s="11">
        <v>112</v>
      </c>
      <c r="D6" t="s">
        <v>31</v>
      </c>
      <c r="E6" s="12">
        <v>58</v>
      </c>
      <c r="F6" s="13">
        <f>IF($A6="","",(C6*E6))</f>
        <v>6496</v>
      </c>
    </row>
    <row r="7" spans="1:6" x14ac:dyDescent="0.25">
      <c r="A7" t="s">
        <v>32</v>
      </c>
      <c r="B7" t="s">
        <v>33</v>
      </c>
      <c r="C7" s="11">
        <v>1</v>
      </c>
      <c r="D7" t="s">
        <v>21</v>
      </c>
      <c r="E7" s="12">
        <v>11400</v>
      </c>
      <c r="F7" s="13">
        <f>IF($A7="","",(C7*E7))</f>
        <v>11400</v>
      </c>
    </row>
    <row r="8" spans="1:6" x14ac:dyDescent="0.25">
      <c r="A8" t="s">
        <v>34</v>
      </c>
      <c r="B8" t="s">
        <v>35</v>
      </c>
      <c r="C8" s="11">
        <v>650</v>
      </c>
      <c r="D8" t="s">
        <v>36</v>
      </c>
      <c r="E8" s="12">
        <v>19</v>
      </c>
      <c r="F8" s="13">
        <f>IF($A8="","",(C8*E8))</f>
        <v>12350</v>
      </c>
    </row>
    <row r="9" spans="1:6" x14ac:dyDescent="0.25">
      <c r="A9" t="s">
        <v>37</v>
      </c>
      <c r="B9" t="s">
        <v>38</v>
      </c>
      <c r="C9" s="11">
        <v>1</v>
      </c>
      <c r="D9" t="s">
        <v>21</v>
      </c>
      <c r="E9" s="12">
        <v>7400</v>
      </c>
      <c r="F9" s="13">
        <f>IF($A9="","",(C9*E9))</f>
        <v>7400</v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Permit &amp; design, Excavation, Steel &amp; plumbing, Shell, Tile &amp; coping, Equipment, Decking, Interior finish" sqref="B2:B201">
      <formula1>"Permit &amp; design,Excavation,Steel &amp; plumbing,Shell,Tile &amp; coping,Equipment,Decking,Interior finish"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5" t="s">
        <v>43</v>
      </c>
    </row>
    <row r="4" spans="1:2" x14ac:dyDescent="0.25">
      <c r="A4" t="s">
        <v>44</v>
      </c>
      <c r="B4" s="17">
        <v>0.05</v>
      </c>
    </row>
    <row r="5" spans="1:2" x14ac:dyDescent="0.25">
      <c r="A5" t="s">
        <v>45</v>
      </c>
      <c r="B5" s="17">
        <v>0.25</v>
      </c>
    </row>
    <row r="6" spans="1:3" x14ac:dyDescent="0.25">
      <c r="A6" s="15" t="s">
        <v>46</v>
      </c>
      <c r="B6" s="16"/>
      <c r="C6" s="16"/>
    </row>
    <row r="7" spans="1:2" x14ac:dyDescent="0.25">
      <c r="A7" t="s">
        <v>47</v>
      </c>
      <c r="B7" s="18">
        <f>SUM('Line items'!$F$2:$F$201)</f>
        <v>65746</v>
      </c>
    </row>
    <row r="8" spans="1:2" x14ac:dyDescent="0.25">
      <c r="A8" t="s">
        <v>48</v>
      </c>
      <c r="B8" s="18">
        <f>ROUND(('Estimate'!$B$7*'Estimate'!$B$4),0)</f>
        <v>3287</v>
      </c>
    </row>
    <row r="9" spans="1:2" x14ac:dyDescent="0.25">
      <c r="A9" t="s">
        <v>49</v>
      </c>
      <c r="B9" s="18">
        <f>CEILING((('Estimate'!$B$7+'Estimate'!$B$8)*(1+'Estimate'!$B$5)),100)</f>
        <v>86300</v>
      </c>
    </row>
    <row r="10" spans="1:2" x14ac:dyDescent="0.25">
      <c r="A10" t="s">
        <v>50</v>
      </c>
      <c r="B10" s="19">
        <f>IFERROR(((('Estimate'!$B$9-'Estimate'!$B$7)-'Estimate'!$B$8)/'Estimate'!$B$9),0)</f>
        <v>0.2000811123986095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