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<sst xmlns="http://schemas.openxmlformats.org/spreadsheetml/2006/main" count="58" uniqueCount="56">
  <si>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Home Theater Install Tracker</t>
  </si>
  <si>
    <t>A free install tracker for home theater pros: track pre-wire, trim, and final phases with tech and status in Sheets or Excel.</t>
  </si>
  <si>
    <t>Quick start</t>
  </si>
  <si>
    <t>Open the Jobs tab and replace the sample rows with your own — one row per entry. Formulas fill in automatically for new rows.</t>
  </si>
  <si>
    <t>New construction: pre-wire before drywall, trim-out after paint. Promised turns red when a phase slips.</t>
  </si>
  <si>
    <t>Schedule a final walkthrough to teach the remote; it saves service calls.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</si>
  <si>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</si>
  <si>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</si>
  <si>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</si>
  <si>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</si>
  <si>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</si>
  <si>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</si>
  <si>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</si>
  <si>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</si>
  <si>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</si>
  <si>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</si>
  <si>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Room / gear</t>
  </si>
  <si>
    <t>Stage</t>
  </si>
  <si>
    <t>Tech</t>
  </si>
  <si>
    <t>Promised</t>
  </si>
  <si>
    <t>Price</t>
  </si>
  <si>
    <t>Deposit</t>
  </si>
  <si>
    <t>Balance</t>
  </si>
  <si>
    <t>Days open</t>
  </si>
  <si>
    <t>Patel</t>
  </si>
  <si>
    <t>Basement 7.2.4 Atmos, 120 in screen</t>
  </si>
  <si>
    <t>Trim-out</t>
  </si>
  <si>
    <t>Rob</t>
  </si>
  <si>
    <t>Hale</t>
  </si>
  <si>
    <t>Living room 5.1 + TV mount</t>
  </si>
  <si>
    <t>Equipment install</t>
  </si>
  <si>
    <t>Ana</t>
  </si>
  <si>
    <t>Rivera Builders Lot 14</t>
  </si>
  <si>
    <t>Whole-house pre-wire</t>
  </si>
  <si>
    <t>Pre-wire</t>
  </si>
  <si>
    <t>Kim</t>
  </si>
  <si>
    <t>Media room 5.1.2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</si>
  <si>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</si>
  <si>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</si>
  <si>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</si>
  <si>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</si>
  <si>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</si>
  <si>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</si>
  <si>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</si>
  <si>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</si>
  <si>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Design</t>
  </si>
  <si>
    <t>Stage: Pre-wire</t>
  </si>
  <si>
    <t>Stage: Trim-out</t>
  </si>
  <si>
    <t>Stage: Equipment install</t>
  </si>
  <si>
    <t>Stage: Programming</t>
  </si>
  <si>
    <t>Stage: Final walkthrough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</si>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</sst>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46278</v>
      </c>
      <c r="B2" t="s">
        <v>24</v>
      </c>
      <c r="C2" t="s">
        <v>25</v>
      </c>
      <c r="D2" t="s">
        <v>26</v>
      </c>
      <c r="E2" t="s">
        <v>27</v>
      </c>
      <c r="F2" s="11">
        <v>46318</v>
      </c>
      <c r="G2" s="12">
        <v>24800</v>
      </c>
      <c r="H2" s="12">
        <v>12400</v>
      </c>
      <c r="I2" s="13">
        <f>IF($A2="","",(G2-H2))</f>
        <v>12400</v>
      </c>
      <c r="J2" s="14">
        <f>IF($A2="","",IF(OR((D2="Complete")),"",(TODAY()-A2)))</f>
        <v>29</v>
      </c>
    </row>
    <row r="3" spans="1:10" x14ac:dyDescent="0.25">
      <c r="A3" s="11">
        <v>46296</v>
      </c>
      <c r="B3" t="s">
        <v>28</v>
      </c>
      <c r="C3" t="s">
        <v>29</v>
      </c>
      <c r="D3" t="s">
        <v>30</v>
      </c>
      <c r="E3" t="s">
        <v>31</v>
      </c>
      <c r="F3" s="11">
        <v>46310</v>
      </c>
      <c r="G3" s="12">
        <v>6900</v>
      </c>
      <c r="H3" s="12">
        <v>3450</v>
      </c>
      <c r="I3" s="13">
        <f>IF($A3="","",(G3-H3))</f>
        <v>3450</v>
      </c>
      <c r="J3" s="14">
        <f>IF($A3="","",IF(OR((D3="Complete")),"",(TODAY()-A3)))</f>
        <v>11</v>
      </c>
    </row>
    <row r="4" spans="1:10" x14ac:dyDescent="0.25">
      <c r="A4" s="11">
        <v>46300</v>
      </c>
      <c r="B4" t="s">
        <v>32</v>
      </c>
      <c r="C4" t="s">
        <v>33</v>
      </c>
      <c r="D4" t="s">
        <v>34</v>
      </c>
      <c r="E4" t="s">
        <v>27</v>
      </c>
      <c r="F4" s="11">
        <v>46313</v>
      </c>
      <c r="G4" s="12">
        <v>4200</v>
      </c>
      <c r="H4" s="12">
        <v>2100</v>
      </c>
      <c r="I4" s="13">
        <f>IF($A4="","",(G4-H4))</f>
        <v>2100</v>
      </c>
      <c r="J4" s="14">
        <f>IF($A4="","",IF(OR((D4="Complete")),"",(TODAY()-A4)))</f>
        <v>7</v>
      </c>
    </row>
    <row r="5" spans="1:10" x14ac:dyDescent="0.25">
      <c r="A5" s="11">
        <v>46263</v>
      </c>
      <c r="B5" t="s">
        <v>35</v>
      </c>
      <c r="C5" t="s">
        <v>36</v>
      </c>
      <c r="D5" t="s">
        <v>37</v>
      </c>
      <c r="E5" t="s">
        <v>31</v>
      </c>
      <c r="F5" s="11">
        <v>46296</v>
      </c>
      <c r="G5" s="12">
        <v>14500</v>
      </c>
      <c r="H5" s="12">
        <v>14500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sign, Pre-wire, Trim-out, Equipment install, Programming, Final walkthrough, Complete" sqref="D2:D201">
      <formula1>"Design,Pre-wire,Trim-out,Equipment install,Programming,Final walkthrough,Complete"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COUNTIF('Jobs'!$D$2:$D$201,"Design")</f>
        <v>0</v>
      </c>
    </row>
    <row r="7" spans="1:2" x14ac:dyDescent="0.25">
      <c r="A7" t="s">
        <v>46</v>
      </c>
      <c r="B7" s="18">
        <f>COUNTIF('Jobs'!$D$2:$D$201,"Pre-wire")</f>
        <v>1</v>
      </c>
    </row>
    <row r="8" spans="1:2" x14ac:dyDescent="0.25">
      <c r="A8" t="s">
        <v>47</v>
      </c>
      <c r="B8" s="18">
        <f>COUNTIF('Jobs'!$D$2:$D$201,"Trim-out")</f>
        <v>1</v>
      </c>
    </row>
    <row r="9" spans="1:2" x14ac:dyDescent="0.25">
      <c r="A9" t="s">
        <v>48</v>
      </c>
      <c r="B9" s="18">
        <f>COUNTIF('Jobs'!$D$2:$D$201,"Equipment install")</f>
        <v>1</v>
      </c>
    </row>
    <row r="10" spans="1:2" x14ac:dyDescent="0.25">
      <c r="A10" t="s">
        <v>49</v>
      </c>
      <c r="B10" s="18">
        <f>COUNTIF('Jobs'!$D$2:$D$201,"Programming")</f>
        <v>0</v>
      </c>
    </row>
    <row r="11" spans="1:2" x14ac:dyDescent="0.25">
      <c r="A11" t="s">
        <v>50</v>
      </c>
      <c r="B11" s="18">
        <f>COUNTIF('Jobs'!$D$2:$D$201,"Final walkthrough")</f>
        <v>0</v>
      </c>
    </row>
    <row r="12" spans="1:2" x14ac:dyDescent="0.25">
      <c r="A12" t="s">
        <v>51</v>
      </c>
      <c r="B12" s="18">
        <f>COUNTIF('Jobs'!$D$2:$D$201,"Complete")</f>
        <v>1</v>
      </c>
    </row>
    <row r="13" spans="1:3" x14ac:dyDescent="0.25">
      <c r="A13" s="16" t="s">
        <v>52</v>
      </c>
      <c r="B13" s="17"/>
      <c r="C13" s="17"/>
    </row>
    <row r="14" spans="1:2" x14ac:dyDescent="0.25">
      <c r="A14" t="s">
        <v>53</v>
      </c>
      <c r="B14" s="19">
        <f>SUM('Jobs'!$G$2:$G$201)</f>
        <v>50400</v>
      </c>
    </row>
    <row r="15" spans="1:2" x14ac:dyDescent="0.25">
      <c r="A15" t="s">
        <v>54</v>
      </c>
      <c r="B15" s="19">
        <f>SUM('Jobs'!$H$2:$H$201)</f>
        <v>32450</v>
      </c>
    </row>
    <row r="16" spans="1:2" x14ac:dyDescent="0.25">
      <c r="A16" t="s">
        <v>55</v>
      </c>
      <c r="B16" s="19">
        <f>SUM('Jobs'!$I$2:$I$201)</f>
        <v>17950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