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<sst xmlns="http://schemas.openxmlformats.org/spreadsheetml/2006/main" count="58" uniqueCount="52">
  <si>
    <t>Hardwood Flooring Estimate Calculator</t>
  </si>
  <si>
    <t>A free estimate calculator for hardwood flooring installers: price by square foot with flooring, underlayment, and labor in Sheets or Excel.</t>
  </si>
  <si>
    <t>Quick start</t>
  </si>
  <si>
    <t>Open the Line items tab and replace the sample rows with your own — one row per entry. Formulas fill in automatically for new rows.</t>
  </si>
  <si>
    <t>Acclimate solid hardwood on site for several days before install; check subfloor moisture.</t>
  </si>
  <si>
    <t>Flooring to order adds waste; install and finish are priced on the room area.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</si>
  <si>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</si>
  <si>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</si>
  <si>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</si>
  <si>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</si>
  <si>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</si>
  <si>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</si>
  <si>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</si>
  <si>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</si>
  <si>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</si>
  <si>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</si>
  <si>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</si>
  <si>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</si>
  <si>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</si>
  <si>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3/4 in white oak, 5 in plank (unfinished)</t>
  </si>
  <si>
    <t>Flooring</t>
  </si>
  <si>
    <t>sq ft</t>
  </si>
  <si>
    <t>Red rosin paper and felt</t>
  </si>
  <si>
    <t>Underlayment</t>
  </si>
  <si>
    <t>Stair nosing and reducers</t>
  </si>
  <si>
    <t>Trim</t>
  </si>
  <si>
    <t>lot</t>
  </si>
  <si>
    <t>Tear-out of carpet and tack strip</t>
  </si>
  <si>
    <t>Prep</t>
  </si>
  <si>
    <t>Sand and finish (3 coats, water-based)</t>
  </si>
  <si>
    <t>Finish</t>
  </si>
  <si>
    <t>Nail-down install</t>
  </si>
  <si>
    <t>Labor</t>
  </si>
  <si>
    <t>Value</t>
  </si>
  <si>
    <t>Notes</t>
  </si>
  <si>
    <t>Job</t>
  </si>
  <si>
    <t>Area (sq ft)</t>
  </si>
  <si>
    <t>Bedrooms and hall</t>
  </si>
  <si>
    <t>Waste factor</t>
  </si>
  <si>
    <t>Flooring to order (sq ft)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</si>
  <si>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</si>
  <si>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</si>
  <si>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</si>
  <si>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</si>
  <si>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</si>
  <si>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</si>
  <si>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</si>
  <si>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</si>
  <si>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</si>
  <si>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$50.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</si>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</sst>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715</v>
      </c>
      <c r="D2" t="s">
        <v>21</v>
      </c>
      <c r="E2" s="12">
        <v>6.4</v>
      </c>
      <c r="F2" s="13">
        <f>IF($A2="","",(C2*E2))</f>
        <v>4576</v>
      </c>
    </row>
    <row r="3" spans="1:6" x14ac:dyDescent="0.25">
      <c r="A3" t="s">
        <v>22</v>
      </c>
      <c r="B3" t="s">
        <v>23</v>
      </c>
      <c r="C3" s="11">
        <v>650</v>
      </c>
      <c r="D3" t="s">
        <v>21</v>
      </c>
      <c r="E3" s="12">
        <v>0.25</v>
      </c>
      <c r="F3" s="13">
        <f>IF($A3="","",(C3*E3))</f>
        <v>162.5</v>
      </c>
    </row>
    <row r="4" spans="1:6" x14ac:dyDescent="0.25">
      <c r="A4" t="s">
        <v>24</v>
      </c>
      <c r="B4" t="s">
        <v>25</v>
      </c>
      <c r="C4" s="11">
        <v>1</v>
      </c>
      <c r="D4" t="s">
        <v>26</v>
      </c>
      <c r="E4" s="12">
        <v>320</v>
      </c>
      <c r="F4" s="13">
        <f>IF($A4="","",(C4*E4))</f>
        <v>320</v>
      </c>
    </row>
    <row r="5" spans="1:6" x14ac:dyDescent="0.25">
      <c r="A5" t="s">
        <v>27</v>
      </c>
      <c r="B5" t="s">
        <v>28</v>
      </c>
      <c r="C5" s="11">
        <v>650</v>
      </c>
      <c r="D5" t="s">
        <v>21</v>
      </c>
      <c r="E5" s="12">
        <v>0.75</v>
      </c>
      <c r="F5" s="13">
        <f>IF($A5="","",(C5*E5))</f>
        <v>487.5</v>
      </c>
    </row>
    <row r="6" spans="1:6" x14ac:dyDescent="0.25">
      <c r="A6" t="s">
        <v>29</v>
      </c>
      <c r="B6" t="s">
        <v>30</v>
      </c>
      <c r="C6" s="11">
        <v>650</v>
      </c>
      <c r="D6" t="s">
        <v>21</v>
      </c>
      <c r="E6" s="12">
        <v>1.6</v>
      </c>
      <c r="F6" s="13">
        <f>IF($A6="","",(C6*E6))</f>
        <v>1040</v>
      </c>
    </row>
    <row r="7" spans="1:6" x14ac:dyDescent="0.25">
      <c r="A7" t="s">
        <v>31</v>
      </c>
      <c r="B7" t="s">
        <v>32</v>
      </c>
      <c r="C7" s="11">
        <v>650</v>
      </c>
      <c r="D7" t="s">
        <v>21</v>
      </c>
      <c r="E7" s="12">
        <v>3.25</v>
      </c>
      <c r="F7" s="13">
        <f>IF($A7="","",(C7*E7))</f>
        <v>2112.5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Flooring, Underlayment, Trim, Prep, Finish, Labor" sqref="B2:B201">
      <formula1>"Flooring,Underlayment,Trim,Prep,Finish,Labor"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3" x14ac:dyDescent="0.25">
      <c r="A3" t="s">
        <v>36</v>
      </c>
      <c r="B3" s="17">
        <v>650</v>
      </c>
      <c r="C3" s="18" t="s">
        <v>37</v>
      </c>
    </row>
    <row r="4" spans="1:2" x14ac:dyDescent="0.25">
      <c r="A4" t="s">
        <v>38</v>
      </c>
      <c r="B4" s="19">
        <v>0.1</v>
      </c>
    </row>
    <row r="5" spans="1:2" x14ac:dyDescent="0.25">
      <c r="A5" t="s">
        <v>39</v>
      </c>
      <c r="B5" s="20">
        <f>CEILING(('Bid'!$B$3*(1+'Bid'!$B$4)),1)</f>
        <v>715</v>
      </c>
    </row>
    <row r="6" spans="1:3" x14ac:dyDescent="0.25">
      <c r="A6" s="15" t="s">
        <v>40</v>
      </c>
      <c r="B6" s="16"/>
      <c r="C6" s="16"/>
    </row>
    <row r="7" spans="1:3" x14ac:dyDescent="0.25">
      <c r="A7" t="s">
        <v>41</v>
      </c>
      <c r="B7" s="19">
        <v>0.12</v>
      </c>
      <c r="C7" s="18" t="s">
        <v>42</v>
      </c>
    </row>
    <row r="8" spans="1:3" x14ac:dyDescent="0.25">
      <c r="A8" t="s">
        <v>43</v>
      </c>
      <c r="B8" s="19">
        <v>0.25</v>
      </c>
      <c r="C8" s="18" t="s">
        <v>44</v>
      </c>
    </row>
    <row r="9" spans="1:3" x14ac:dyDescent="0.25">
      <c r="A9" s="15" t="s">
        <v>45</v>
      </c>
      <c r="B9" s="16"/>
      <c r="C9" s="16"/>
    </row>
    <row r="10" spans="1:2" x14ac:dyDescent="0.25">
      <c r="A10" t="s">
        <v>46</v>
      </c>
      <c r="B10" s="21">
        <f>SUM('Line items'!$F$2:$F$201)</f>
        <v>8698.5</v>
      </c>
    </row>
    <row r="11" spans="1:2" x14ac:dyDescent="0.25">
      <c r="A11" t="s">
        <v>47</v>
      </c>
      <c r="B11" s="21">
        <f>ROUND(('Bid'!$B$10*'Bid'!$B$7),2)</f>
        <v>1043.82</v>
      </c>
    </row>
    <row r="12" spans="1:2" x14ac:dyDescent="0.25">
      <c r="A12" t="s">
        <v>48</v>
      </c>
      <c r="B12" s="21">
        <f>('Bid'!$B$10+'Bid'!$B$11)</f>
        <v>9742.32</v>
      </c>
    </row>
    <row r="13" spans="1:3" x14ac:dyDescent="0.25">
      <c r="A13" t="s">
        <v>45</v>
      </c>
      <c r="B13" s="21">
        <f>CEILING(('Bid'!$B$12/(1-'Bid'!$B$8)),50)</f>
        <v>13000</v>
      </c>
      <c r="C13" s="18" t="s">
        <v>49</v>
      </c>
    </row>
    <row r="14" spans="1:2" x14ac:dyDescent="0.25">
      <c r="A14" t="s">
        <v>50</v>
      </c>
      <c r="B14" s="21">
        <f>('Bid'!$B$13-'Bid'!$B$12)</f>
        <v>3257.6800000000003</v>
      </c>
    </row>
    <row r="15" spans="1:2" x14ac:dyDescent="0.25">
      <c r="A15" t="s">
        <v>51</v>
      </c>
      <c r="B15" s="22">
        <f>IFERROR((('Bid'!$B$13/'Bid'!$B$12)-1),0)</f>
        <v>0.3343844176746402</v>
      </c>
    </row>
  </sheetData>
  <dataValidations count="2">
    <dataValidation type="decimal" operator="greaterThanOrEqual" allowBlank="1" showErrorMessage="1" errorTitle="Number expected" error="Enter a number." sqref="B3:B4">
      <formula1>-1000000000000</formula1>
    </dataValidation>
    <dataValidation type="decimal" operator="greaterThanOrEqual" allowBlank="1" showErrorMessage="1" errorTitle="Number expected" error="Enter a number." sqref="B7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