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<sst xmlns="http://schemas.openxmlformats.org/spreadsheetml/2006/main" count="65" uniqueCount="58">
  <si>
    <t>Flooring Estimate Calculator</t>
  </si>
  <si>
    <t>A free flooring estimate spreadsheet: bid from area, material, and labor with waste factor and margin for flooring contractors, in Google Sheets and Excel.</t>
  </si>
  <si>
    <t>Quick start</t>
  </si>
  <si>
    <t>Open the Line items tab and replace the sample rows with your own — one row per entry. Formulas fill in automatically for new rows.</t>
  </si>
  <si>
    <t>Measure each room, total the area, then use Flooring to order for the flooring line (it adds waste).</t>
  </si>
  <si>
    <t>Labor is per square foot of area, not of material ordered.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</si>
  <si>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</si>
  <si>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</si>
  <si>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</si>
  <si>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</si>
  <si>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</si>
  <si>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</si>
  <si>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</si>
  <si>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</si>
  <si>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</si>
  <si>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</si>
  <si>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</si>
  <si>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</si>
  <si>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</si>
  <si>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Luxury vinyl plank (20 mil)</t>
  </si>
  <si>
    <t>Flooring</t>
  </si>
  <si>
    <t>sq ft</t>
  </si>
  <si>
    <t>Underlayment pad</t>
  </si>
  <si>
    <t>Underlayment</t>
  </si>
  <si>
    <t>Quarter round and transitions</t>
  </si>
  <si>
    <t>Trim</t>
  </si>
  <si>
    <t>lot</t>
  </si>
  <si>
    <t>Floor leveling compound</t>
  </si>
  <si>
    <t>Prep</t>
  </si>
  <si>
    <t>bag</t>
  </si>
  <si>
    <t>Tear-out of carpet</t>
  </si>
  <si>
    <t>Install labor</t>
  </si>
  <si>
    <t>Labor</t>
  </si>
  <si>
    <t>Furniture moving</t>
  </si>
  <si>
    <t>Other</t>
  </si>
  <si>
    <t>job</t>
  </si>
  <si>
    <t>Disposal</t>
  </si>
  <si>
    <t>load</t>
  </si>
  <si>
    <t>Value</t>
  </si>
  <si>
    <t>Notes</t>
  </si>
  <si>
    <t>Job</t>
  </si>
  <si>
    <t>Area (sq ft)</t>
  </si>
  <si>
    <t>Living, dining and hall</t>
  </si>
  <si>
    <t>Waste factor</t>
  </si>
  <si>
    <t>Straight lay 7 to 10%; diagonal or herringbone 15%+.</t>
  </si>
  <si>
    <t>Flooring to order (sq ft)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</si>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</sst>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990</v>
      </c>
      <c r="D2" t="s">
        <v>21</v>
      </c>
      <c r="E2" s="12">
        <v>3.1</v>
      </c>
      <c r="F2" s="13">
        <f>IF($A2="","",(C2*E2))</f>
        <v>3069</v>
      </c>
    </row>
    <row r="3" spans="1:6" x14ac:dyDescent="0.25">
      <c r="A3" t="s">
        <v>22</v>
      </c>
      <c r="B3" t="s">
        <v>23</v>
      </c>
      <c r="C3" s="11">
        <v>900</v>
      </c>
      <c r="D3" t="s">
        <v>21</v>
      </c>
      <c r="E3" s="12">
        <v>0.45</v>
      </c>
      <c r="F3" s="13">
        <f>IF($A3="","",(C3*E3))</f>
        <v>405</v>
      </c>
    </row>
    <row r="4" spans="1:6" x14ac:dyDescent="0.25">
      <c r="A4" t="s">
        <v>24</v>
      </c>
      <c r="B4" t="s">
        <v>25</v>
      </c>
      <c r="C4" s="11">
        <v>1</v>
      </c>
      <c r="D4" t="s">
        <v>26</v>
      </c>
      <c r="E4" s="12">
        <v>260</v>
      </c>
      <c r="F4" s="13">
        <f>IF($A4="","",(C4*E4))</f>
        <v>260</v>
      </c>
    </row>
    <row r="5" spans="1:6" x14ac:dyDescent="0.25">
      <c r="A5" t="s">
        <v>27</v>
      </c>
      <c r="B5" t="s">
        <v>28</v>
      </c>
      <c r="C5" s="11">
        <v>6</v>
      </c>
      <c r="D5" t="s">
        <v>29</v>
      </c>
      <c r="E5" s="12">
        <v>38</v>
      </c>
      <c r="F5" s="13">
        <f>IF($A5="","",(C5*E5))</f>
        <v>228</v>
      </c>
    </row>
    <row r="6" spans="1:6" x14ac:dyDescent="0.25">
      <c r="A6" t="s">
        <v>30</v>
      </c>
      <c r="B6" t="s">
        <v>28</v>
      </c>
      <c r="C6" s="11">
        <v>900</v>
      </c>
      <c r="D6" t="s">
        <v>21</v>
      </c>
      <c r="E6" s="12">
        <v>0.6</v>
      </c>
      <c r="F6" s="13">
        <f>IF($A6="","",(C6*E6))</f>
        <v>540</v>
      </c>
    </row>
    <row r="7" spans="1:6" x14ac:dyDescent="0.25">
      <c r="A7" t="s">
        <v>31</v>
      </c>
      <c r="B7" t="s">
        <v>32</v>
      </c>
      <c r="C7" s="11">
        <v>900</v>
      </c>
      <c r="D7" t="s">
        <v>21</v>
      </c>
      <c r="E7" s="12">
        <v>2.25</v>
      </c>
      <c r="F7" s="13">
        <f>IF($A7="","",(C7*E7))</f>
        <v>2025</v>
      </c>
    </row>
    <row r="8" spans="1:6" x14ac:dyDescent="0.25">
      <c r="A8" t="s">
        <v>33</v>
      </c>
      <c r="B8" t="s">
        <v>34</v>
      </c>
      <c r="C8" s="11">
        <v>1</v>
      </c>
      <c r="D8" t="s">
        <v>35</v>
      </c>
      <c r="E8" s="12">
        <v>150</v>
      </c>
      <c r="F8" s="13">
        <f>IF($A8="","",(C8*E8))</f>
        <v>150</v>
      </c>
    </row>
    <row r="9" spans="1:6" x14ac:dyDescent="0.25">
      <c r="A9" t="s">
        <v>36</v>
      </c>
      <c r="B9" t="s">
        <v>34</v>
      </c>
      <c r="C9" s="11">
        <v>1</v>
      </c>
      <c r="D9" t="s">
        <v>37</v>
      </c>
      <c r="E9" s="12">
        <v>125</v>
      </c>
      <c r="F9" s="13">
        <f>IF($A9="","",(C9*E9))</f>
        <v>125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Flooring, Underlayment, Trim, Prep, Labor, Other" sqref="B2:B201">
      <formula1>"Flooring,Underlayment,Trim,Prep,Labor,Other"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38</v>
      </c>
      <c r="C1" s="14" t="s">
        <v>39</v>
      </c>
    </row>
    <row r="2" spans="1:3" x14ac:dyDescent="0.25">
      <c r="A2" s="15" t="s">
        <v>40</v>
      </c>
      <c r="B2" s="16"/>
      <c r="C2" s="16"/>
    </row>
    <row r="3" spans="1:3" x14ac:dyDescent="0.25">
      <c r="A3" t="s">
        <v>41</v>
      </c>
      <c r="B3" s="17">
        <v>900</v>
      </c>
      <c r="C3" s="18" t="s">
        <v>42</v>
      </c>
    </row>
    <row r="4" spans="1:3" x14ac:dyDescent="0.25">
      <c r="A4" t="s">
        <v>43</v>
      </c>
      <c r="B4" s="19">
        <v>0.1</v>
      </c>
      <c r="C4" s="18" t="s">
        <v>44</v>
      </c>
    </row>
    <row r="5" spans="1:2" x14ac:dyDescent="0.25">
      <c r="A5" t="s">
        <v>45</v>
      </c>
      <c r="B5" s="20">
        <f>CEILING(('Bid'!$B$3*(1+'Bid'!$B$4)),1)</f>
        <v>990</v>
      </c>
    </row>
    <row r="6" spans="1:3" x14ac:dyDescent="0.25">
      <c r="A6" s="15" t="s">
        <v>46</v>
      </c>
      <c r="B6" s="16"/>
      <c r="C6" s="16"/>
    </row>
    <row r="7" spans="1:3" x14ac:dyDescent="0.25">
      <c r="A7" t="s">
        <v>47</v>
      </c>
      <c r="B7" s="19">
        <v>0.12</v>
      </c>
      <c r="C7" s="18" t="s">
        <v>48</v>
      </c>
    </row>
    <row r="8" spans="1:3" x14ac:dyDescent="0.25">
      <c r="A8" t="s">
        <v>49</v>
      </c>
      <c r="B8" s="19">
        <v>0.25</v>
      </c>
      <c r="C8" s="18" t="s">
        <v>50</v>
      </c>
    </row>
    <row r="9" spans="1:3" x14ac:dyDescent="0.25">
      <c r="A9" s="15" t="s">
        <v>51</v>
      </c>
      <c r="B9" s="16"/>
      <c r="C9" s="16"/>
    </row>
    <row r="10" spans="1:2" x14ac:dyDescent="0.25">
      <c r="A10" t="s">
        <v>52</v>
      </c>
      <c r="B10" s="21">
        <f>SUM('Line items'!$F$2:$F$201)</f>
        <v>6802</v>
      </c>
    </row>
    <row r="11" spans="1:2" x14ac:dyDescent="0.25">
      <c r="A11" t="s">
        <v>53</v>
      </c>
      <c r="B11" s="21">
        <f>ROUND(('Bid'!$B$10*'Bid'!$B$7),2)</f>
        <v>816.24</v>
      </c>
    </row>
    <row r="12" spans="1:2" x14ac:dyDescent="0.25">
      <c r="A12" t="s">
        <v>54</v>
      </c>
      <c r="B12" s="21">
        <f>('Bid'!$B$10+'Bid'!$B$11)</f>
        <v>7618.24</v>
      </c>
    </row>
    <row r="13" spans="1:3" x14ac:dyDescent="0.25">
      <c r="A13" t="s">
        <v>51</v>
      </c>
      <c r="B13" s="21">
        <f>CEILING(('Bid'!$B$12/(1-'Bid'!$B$8)),50)</f>
        <v>10200</v>
      </c>
      <c r="C13" s="18" t="s">
        <v>55</v>
      </c>
    </row>
    <row r="14" spans="1:2" x14ac:dyDescent="0.25">
      <c r="A14" t="s">
        <v>56</v>
      </c>
      <c r="B14" s="21">
        <f>('Bid'!$B$13-'Bid'!$B$12)</f>
        <v>2581.76</v>
      </c>
    </row>
    <row r="15" spans="1:2" x14ac:dyDescent="0.25">
      <c r="A15" t="s">
        <v>57</v>
      </c>
      <c r="B15" s="22">
        <f>IFERROR((('Bid'!$B$13/'Bid'!$B$12)-1),0)</f>
        <v>0.33889192254378964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