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<sst xmlns="http://schemas.openxmlformats.org/spreadsheetml/2006/main" count="59" uniqueCount="51">
  <si>
    <t>Fireplace Quote Calculator</t>
  </si>
  <si>
    <t>A free quote calculator for fireplace installers: price units, venting, and surround with labor margin in Sheets or Excel.</t>
  </si>
  <si>
    <t>Quick start</t>
  </si>
  <si>
    <t>Open the Line items tab and replace the sample rows with your own — one row per entry. Formulas fill in automatically for new rows.</t>
  </si>
  <si>
    <t>Inspect the chimney before quoting an insert; liners and gas lines are where surprises hide.</t>
  </si>
  <si>
    <t>Gas work needs a licensed fitter and permit in most areas; keep the permit on its own line.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</si>
  <si>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</si>
  <si>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</si>
  <si>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</si>
  <si>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</si>
  <si>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</si>
  <si>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</si>
  <si>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</si>
  <si>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</si>
  <si>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</si>
  <si>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</si>
  <si>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</si>
  <si>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</si>
  <si>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</si>
  <si>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Direct-vent gas insert, 30,000 BTU</t>
  </si>
  <si>
    <t>each</t>
  </si>
  <si>
    <t>Co-linear liner kit</t>
  </si>
  <si>
    <t>Venting</t>
  </si>
  <si>
    <t>kit</t>
  </si>
  <si>
    <t>Surround panel and trim</t>
  </si>
  <si>
    <t>Surround</t>
  </si>
  <si>
    <t>Gas line run and shutoff</t>
  </si>
  <si>
    <t>Gas line</t>
  </si>
  <si>
    <t>job</t>
  </si>
  <si>
    <t>Install crew</t>
  </si>
  <si>
    <t>Labor</t>
  </si>
  <si>
    <t>hours</t>
  </si>
  <si>
    <t>Chimney inspection (Level 2)</t>
  </si>
  <si>
    <t>Mechanical permit</t>
  </si>
  <si>
    <t>Permit</t>
  </si>
  <si>
    <t>Value</t>
  </si>
  <si>
    <t>Notes</t>
  </si>
  <si>
    <t>Job</t>
  </si>
  <si>
    <t>Convert wood-burning masonry fireplace to gas insert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</si>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</sst>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16</v>
      </c>
      <c r="C2" s="11">
        <v>1</v>
      </c>
      <c r="D2" t="s">
        <v>20</v>
      </c>
      <c r="E2" s="12">
        <v>2650</v>
      </c>
      <c r="F2" s="13">
        <f>IF($A2="","",(C2*E2))</f>
        <v>2650</v>
      </c>
    </row>
    <row r="3" spans="1:6" x14ac:dyDescent="0.25">
      <c r="A3" t="s">
        <v>21</v>
      </c>
      <c r="B3" t="s">
        <v>22</v>
      </c>
      <c r="C3" s="11">
        <v>1</v>
      </c>
      <c r="D3" t="s">
        <v>23</v>
      </c>
      <c r="E3" s="12">
        <v>690</v>
      </c>
      <c r="F3" s="13">
        <f>IF($A3="","",(C3*E3))</f>
        <v>690</v>
      </c>
    </row>
    <row r="4" spans="1:6" x14ac:dyDescent="0.25">
      <c r="A4" t="s">
        <v>24</v>
      </c>
      <c r="B4" t="s">
        <v>25</v>
      </c>
      <c r="C4" s="11">
        <v>1</v>
      </c>
      <c r="D4" t="s">
        <v>20</v>
      </c>
      <c r="E4" s="12">
        <v>320</v>
      </c>
      <c r="F4" s="13">
        <f>IF($A4="","",(C4*E4))</f>
        <v>320</v>
      </c>
    </row>
    <row r="5" spans="1:6" x14ac:dyDescent="0.25">
      <c r="A5" t="s">
        <v>26</v>
      </c>
      <c r="B5" t="s">
        <v>27</v>
      </c>
      <c r="C5" s="11">
        <v>1</v>
      </c>
      <c r="D5" t="s">
        <v>28</v>
      </c>
      <c r="E5" s="12">
        <v>380</v>
      </c>
      <c r="F5" s="13">
        <f>IF($A5="","",(C5*E5))</f>
        <v>380</v>
      </c>
    </row>
    <row r="6" spans="1:6" x14ac:dyDescent="0.25">
      <c r="A6" t="s">
        <v>29</v>
      </c>
      <c r="B6" t="s">
        <v>30</v>
      </c>
      <c r="C6" s="11">
        <v>8</v>
      </c>
      <c r="D6" t="s">
        <v>31</v>
      </c>
      <c r="E6" s="12">
        <v>55</v>
      </c>
      <c r="F6" s="13">
        <f>IF($A6="","",(C6*E6))</f>
        <v>440</v>
      </c>
    </row>
    <row r="7" spans="1:6" x14ac:dyDescent="0.25">
      <c r="A7" t="s">
        <v>32</v>
      </c>
      <c r="B7" t="s">
        <v>30</v>
      </c>
      <c r="C7" s="11">
        <v>1</v>
      </c>
      <c r="D7" t="s">
        <v>20</v>
      </c>
      <c r="E7" s="12">
        <v>175</v>
      </c>
      <c r="F7" s="13">
        <f>IF($A7="","",(C7*E7))</f>
        <v>175</v>
      </c>
    </row>
    <row r="8" spans="1:6" x14ac:dyDescent="0.25">
      <c r="A8" t="s">
        <v>33</v>
      </c>
      <c r="B8" t="s">
        <v>34</v>
      </c>
      <c r="C8" s="11">
        <v>1</v>
      </c>
      <c r="D8" t="s">
        <v>20</v>
      </c>
      <c r="E8" s="12">
        <v>150</v>
      </c>
      <c r="F8" s="13">
        <f>IF($A8="","",(C8*E8))</f>
        <v>150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Unit, Venting, Surround, Gas line, Labor, Permit" sqref="B2:B201">
      <formula1>"Unit,Venting,Surround,Gas line,Labor,Permit"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37</v>
      </c>
      <c r="B3" s="5" t="s">
        <v>38</v>
      </c>
    </row>
    <row r="4" spans="1:3" x14ac:dyDescent="0.25">
      <c r="A4" s="15" t="s">
        <v>39</v>
      </c>
      <c r="B4" s="16"/>
      <c r="C4" s="16"/>
    </row>
    <row r="5" spans="1:3" x14ac:dyDescent="0.25">
      <c r="A5" t="s">
        <v>40</v>
      </c>
      <c r="B5" s="17">
        <v>0.12</v>
      </c>
      <c r="C5" s="18" t="s">
        <v>41</v>
      </c>
    </row>
    <row r="6" spans="1:3" x14ac:dyDescent="0.25">
      <c r="A6" t="s">
        <v>42</v>
      </c>
      <c r="B6" s="17">
        <v>0.3</v>
      </c>
      <c r="C6" s="18" t="s">
        <v>43</v>
      </c>
    </row>
    <row r="7" spans="1:3" x14ac:dyDescent="0.25">
      <c r="A7" s="15" t="s">
        <v>44</v>
      </c>
      <c r="B7" s="16"/>
      <c r="C7" s="16"/>
    </row>
    <row r="8" spans="1:2" x14ac:dyDescent="0.25">
      <c r="A8" t="s">
        <v>45</v>
      </c>
      <c r="B8" s="19">
        <f>SUM('Line items'!$F$2:$F$201)</f>
        <v>4805</v>
      </c>
    </row>
    <row r="9" spans="1:2" x14ac:dyDescent="0.25">
      <c r="A9" t="s">
        <v>46</v>
      </c>
      <c r="B9" s="19">
        <f>ROUND(('Bid'!$B$8*'Bid'!$B$5),2)</f>
        <v>576.6</v>
      </c>
    </row>
    <row r="10" spans="1:2" x14ac:dyDescent="0.25">
      <c r="A10" t="s">
        <v>47</v>
      </c>
      <c r="B10" s="19">
        <f>('Bid'!$B$8+'Bid'!$B$9)</f>
        <v>5381.6</v>
      </c>
    </row>
    <row r="11" spans="1:3" x14ac:dyDescent="0.25">
      <c r="A11" t="s">
        <v>44</v>
      </c>
      <c r="B11" s="19">
        <f>CEILING(('Bid'!$B$10/(1-'Bid'!$B$6)),50)</f>
        <v>7700</v>
      </c>
      <c r="C11" s="18" t="s">
        <v>48</v>
      </c>
    </row>
    <row r="12" spans="1:2" x14ac:dyDescent="0.25">
      <c r="A12" t="s">
        <v>49</v>
      </c>
      <c r="B12" s="19">
        <f>('Bid'!$B$11-'Bid'!$B$10)</f>
        <v>2318.3999999999996</v>
      </c>
    </row>
    <row r="13" spans="1:2" x14ac:dyDescent="0.25">
      <c r="A13" t="s">
        <v>50</v>
      </c>
      <c r="B13" s="20">
        <f>IFERROR((('Bid'!$B$11/'Bid'!$B$10)-1),0)</f>
        <v>0.4308012486992714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