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<sst xmlns="http://schemas.openxmlformats.org/spreadsheetml/2006/main" count="65" uniqueCount="59">
  <si>
    <t>Excavation Estimate Calculator</t>
  </si>
  <si>
    <t>A free estimate calculator for excavation contractors: price by cubic yard, add haul and equipment hours, and see margin in Sheets or Excel.</t>
  </si>
  <si>
    <t>Quick start</t>
  </si>
  <si>
    <t>Open the Line items tab and replace the sample rows with your own — one row per entry. Formulas fill in automatically for new rows.</t>
  </si>
  <si>
    <t>Enter dimensions on the Bid tab: bank yards is the hole, loose yards is what trucks haul after swell. Haul only what will not be backfilled.</t>
  </si>
  <si>
    <t>Call 811 for utility locates before digging; it is required in every state.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</si>
  <si>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</si>
  <si>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</si>
  <si>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</si>
  <si>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</si>
  <si>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</si>
  <si>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</si>
  <si>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</si>
  <si>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</si>
  <si>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</si>
  <si>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</si>
  <si>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</si>
  <si>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</si>
  <si>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</si>
  <si>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Excavator 20-ton (with operator)</t>
  </si>
  <si>
    <t>Equipment</t>
  </si>
  <si>
    <t>day</t>
  </si>
  <si>
    <t>Dump truck haul-off</t>
  </si>
  <si>
    <t>Haul and disposal</t>
  </si>
  <si>
    <t>cu yd</t>
  </si>
  <si>
    <t>Dump fees</t>
  </si>
  <si>
    <t>Laborer</t>
  </si>
  <si>
    <t>Labor</t>
  </si>
  <si>
    <t>hours</t>
  </si>
  <si>
    <t>Compaction (plate and roller)</t>
  </si>
  <si>
    <t>Gravel base #57</t>
  </si>
  <si>
    <t>Materials</t>
  </si>
  <si>
    <t>ton</t>
  </si>
  <si>
    <t>Excavation permit and locates</t>
  </si>
  <si>
    <t>Permit</t>
  </si>
  <si>
    <t>each</t>
  </si>
  <si>
    <t>Value</t>
  </si>
  <si>
    <t>Notes</t>
  </si>
  <si>
    <t>Job</t>
  </si>
  <si>
    <t>Length (ft)</t>
  </si>
  <si>
    <t>Basement dig: 60 x 40 ft, 8 ft deep</t>
  </si>
  <si>
    <t>Width (ft)</t>
  </si>
  <si>
    <t>Depth (ft)</t>
  </si>
  <si>
    <t>Swell factor</t>
  </si>
  <si>
    <t>Loose soil takes up more room in the truck.</t>
  </si>
  <si>
    <t>Bank cubic yards</t>
  </si>
  <si>
    <t>Loose yards to haul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</si>
  <si>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</si>
  <si>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</si>
  <si>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</si>
  <si>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</si>
  <si>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</si>
  <si>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</si>
  <si>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</si>
  <si>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</si>
  <si>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</si>
  <si>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$100.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</si>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</sst>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3</v>
      </c>
      <c r="D2" t="s">
        <v>21</v>
      </c>
      <c r="E2" s="12">
        <v>1450</v>
      </c>
      <c r="F2" s="13">
        <f>IF($A2="","",(C2*E2))</f>
        <v>4350</v>
      </c>
    </row>
    <row r="3" spans="1:6" x14ac:dyDescent="0.25">
      <c r="A3" t="s">
        <v>22</v>
      </c>
      <c r="B3" t="s">
        <v>23</v>
      </c>
      <c r="C3" s="11">
        <v>210</v>
      </c>
      <c r="D3" t="s">
        <v>24</v>
      </c>
      <c r="E3" s="12">
        <v>14</v>
      </c>
      <c r="F3" s="13">
        <f>IF($A3="","",(C3*E3))</f>
        <v>2940</v>
      </c>
    </row>
    <row r="4" spans="1:6" x14ac:dyDescent="0.25">
      <c r="A4" t="s">
        <v>25</v>
      </c>
      <c r="B4" t="s">
        <v>23</v>
      </c>
      <c r="C4" s="11">
        <v>210</v>
      </c>
      <c r="D4" t="s">
        <v>24</v>
      </c>
      <c r="E4" s="12">
        <v>6</v>
      </c>
      <c r="F4" s="13">
        <f>IF($A4="","",(C4*E4))</f>
        <v>1260</v>
      </c>
    </row>
    <row r="5" spans="1:6" x14ac:dyDescent="0.25">
      <c r="A5" t="s">
        <v>26</v>
      </c>
      <c r="B5" t="s">
        <v>27</v>
      </c>
      <c r="C5" s="11">
        <v>24</v>
      </c>
      <c r="D5" t="s">
        <v>28</v>
      </c>
      <c r="E5" s="12">
        <v>32</v>
      </c>
      <c r="F5" s="13">
        <f>IF($A5="","",(C5*E5))</f>
        <v>768</v>
      </c>
    </row>
    <row r="6" spans="1:6" x14ac:dyDescent="0.25">
      <c r="A6" t="s">
        <v>29</v>
      </c>
      <c r="B6" t="s">
        <v>20</v>
      </c>
      <c r="C6" s="11">
        <v>2</v>
      </c>
      <c r="D6" t="s">
        <v>21</v>
      </c>
      <c r="E6" s="12">
        <v>180</v>
      </c>
      <c r="F6" s="13">
        <f>IF($A6="","",(C6*E6))</f>
        <v>360</v>
      </c>
    </row>
    <row r="7" spans="1:6" x14ac:dyDescent="0.25">
      <c r="A7" t="s">
        <v>30</v>
      </c>
      <c r="B7" t="s">
        <v>31</v>
      </c>
      <c r="C7" s="11">
        <v>40</v>
      </c>
      <c r="D7" t="s">
        <v>32</v>
      </c>
      <c r="E7" s="12">
        <v>32</v>
      </c>
      <c r="F7" s="13">
        <f>IF($A7="","",(C7*E7))</f>
        <v>1280</v>
      </c>
    </row>
    <row r="8" spans="1:6" x14ac:dyDescent="0.25">
      <c r="A8" t="s">
        <v>33</v>
      </c>
      <c r="B8" t="s">
        <v>34</v>
      </c>
      <c r="C8" s="11">
        <v>1</v>
      </c>
      <c r="D8" t="s">
        <v>35</v>
      </c>
      <c r="E8" s="12">
        <v>225</v>
      </c>
      <c r="F8" s="13">
        <f>IF($A8="","",(C8*E8))</f>
        <v>225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Equipment, Labor, Haul and disposal, Materials, Permit" sqref="B2:B201">
      <formula1>"Equipment,Labor,Haul and disposal,Materials,Permit"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3" x14ac:dyDescent="0.25">
      <c r="A3" t="s">
        <v>39</v>
      </c>
      <c r="B3" s="17">
        <v>60</v>
      </c>
      <c r="C3" s="18" t="s">
        <v>40</v>
      </c>
    </row>
    <row r="4" spans="1:2" x14ac:dyDescent="0.25">
      <c r="A4" t="s">
        <v>41</v>
      </c>
      <c r="B4" s="17">
        <v>40</v>
      </c>
    </row>
    <row r="5" spans="1:2" x14ac:dyDescent="0.25">
      <c r="A5" t="s">
        <v>42</v>
      </c>
      <c r="B5" s="17">
        <v>8</v>
      </c>
    </row>
    <row r="6" spans="1:3" x14ac:dyDescent="0.25">
      <c r="A6" t="s">
        <v>43</v>
      </c>
      <c r="B6" s="19">
        <v>0.25</v>
      </c>
      <c r="C6" s="18" t="s">
        <v>44</v>
      </c>
    </row>
    <row r="7" spans="1:2" x14ac:dyDescent="0.25">
      <c r="A7" t="s">
        <v>45</v>
      </c>
      <c r="B7" s="20">
        <f>ROUND(((('Bid'!$B$3*'Bid'!$B$4)*'Bid'!$B$5)/27),0)</f>
        <v>711</v>
      </c>
    </row>
    <row r="8" spans="1:2" x14ac:dyDescent="0.25">
      <c r="A8" t="s">
        <v>46</v>
      </c>
      <c r="B8" s="20">
        <f>ROUND(('Bid'!$B$7*(1+'Bid'!$B$6)),0)</f>
        <v>889</v>
      </c>
    </row>
    <row r="9" spans="1:3" x14ac:dyDescent="0.25">
      <c r="A9" s="15" t="s">
        <v>47</v>
      </c>
      <c r="B9" s="16"/>
      <c r="C9" s="16"/>
    </row>
    <row r="10" spans="1:3" x14ac:dyDescent="0.25">
      <c r="A10" t="s">
        <v>48</v>
      </c>
      <c r="B10" s="19">
        <v>0.12</v>
      </c>
      <c r="C10" s="18" t="s">
        <v>49</v>
      </c>
    </row>
    <row r="11" spans="1:3" x14ac:dyDescent="0.25">
      <c r="A11" t="s">
        <v>50</v>
      </c>
      <c r="B11" s="19">
        <v>0.25</v>
      </c>
      <c r="C11" s="18" t="s">
        <v>51</v>
      </c>
    </row>
    <row r="12" spans="1:3" x14ac:dyDescent="0.25">
      <c r="A12" s="15" t="s">
        <v>52</v>
      </c>
      <c r="B12" s="16"/>
      <c r="C12" s="16"/>
    </row>
    <row r="13" spans="1:2" x14ac:dyDescent="0.25">
      <c r="A13" t="s">
        <v>53</v>
      </c>
      <c r="B13" s="21">
        <f>SUM('Line items'!$F$2:$F$201)</f>
        <v>11183</v>
      </c>
    </row>
    <row r="14" spans="1:2" x14ac:dyDescent="0.25">
      <c r="A14" t="s">
        <v>54</v>
      </c>
      <c r="B14" s="21">
        <f>ROUND(('Bid'!$B$13*'Bid'!$B$10),2)</f>
        <v>1341.96</v>
      </c>
    </row>
    <row r="15" spans="1:2" x14ac:dyDescent="0.25">
      <c r="A15" t="s">
        <v>55</v>
      </c>
      <c r="B15" s="21">
        <f>('Bid'!$B$13+'Bid'!$B$14)</f>
        <v>12524.96</v>
      </c>
    </row>
    <row r="16" spans="1:3" x14ac:dyDescent="0.25">
      <c r="A16" t="s">
        <v>52</v>
      </c>
      <c r="B16" s="21">
        <f>CEILING(('Bid'!$B$15/(1-'Bid'!$B$11)),100)</f>
        <v>16700</v>
      </c>
      <c r="C16" s="18" t="s">
        <v>56</v>
      </c>
    </row>
    <row r="17" spans="1:2" x14ac:dyDescent="0.25">
      <c r="A17" t="s">
        <v>57</v>
      </c>
      <c r="B17" s="21">
        <f>('Bid'!$B$16-'Bid'!$B$15)</f>
        <v>4175.040000000001</v>
      </c>
    </row>
    <row r="18" spans="1:2" x14ac:dyDescent="0.25">
      <c r="A18" t="s">
        <v>58</v>
      </c>
      <c r="B18" s="22">
        <f>IFERROR((('Bid'!$B$16/'Bid'!$B$15)-1),0)</f>
        <v>0.33333759149729825</v>
      </c>
    </row>
  </sheetData>
  <dataValidations count="2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