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<sst xmlns="http://schemas.openxmlformats.org/spreadsheetml/2006/main" count="64" uniqueCount="56">
  <si>
    <t>Drywall Material Takeoff</t>
  </si>
  <si>
    <t>A free material takeoff for drywall contractors: list boards, compound, and tape with waste factor and cost in Sheets or Excel.</t>
  </si>
  <si>
    <t>Quick start</t>
  </si>
  <si>
    <t>Open the Materials tab and replace the sample rows with your own — one row per entry. Formulas fill in automatically for new rows.</t>
  </si>
  <si>
    <t>Enter room dimensions; the calculator gives sheets, compound and tape to copy into the list.</t>
  </si>
  <si>
    <t>Use moisture-resistant board in baths and fire-rated board where code requires 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</si>
  <si>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</si>
  <si>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</si>
  <si>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</si>
  <si>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</si>
  <si>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</si>
  <si>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</si>
  <si>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</si>
  <si>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</si>
  <si>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</si>
  <si>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</si>
  <si>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</si>
  <si>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</si>
  <si>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</si>
  <si>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</si>
  <si>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</si>
  <si>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1/2 in drywall 4 x 8 (walls)</t>
  </si>
  <si>
    <t>Board</t>
  </si>
  <si>
    <t>sheet</t>
  </si>
  <si>
    <t>5/8 in ceiling board 4 x 8</t>
  </si>
  <si>
    <t>All-purpose compound 4.5 gal</t>
  </si>
  <si>
    <t>Finishing</t>
  </si>
  <si>
    <t>box</t>
  </si>
  <si>
    <t>Paper tape 500 ft</t>
  </si>
  <si>
    <t>roll</t>
  </si>
  <si>
    <t>Drywall screws 1-1/4 in (25 lb)</t>
  </si>
  <si>
    <t>Fasteners</t>
  </si>
  <si>
    <t>Corner bead 8 ft</t>
  </si>
  <si>
    <t>Trim</t>
  </si>
  <si>
    <t>each</t>
  </si>
  <si>
    <t>Item</t>
  </si>
  <si>
    <t>Value</t>
  </si>
  <si>
    <t>Notes</t>
  </si>
  <si>
    <t>Dimensions</t>
  </si>
  <si>
    <t>Wall length total (ft)</t>
  </si>
  <si>
    <t>Sum of all wall lengths.</t>
  </si>
  <si>
    <t>Wall height (ft)</t>
  </si>
  <si>
    <t>Ceiling area (sq ft)</t>
  </si>
  <si>
    <t>Openings (sq ft)</t>
  </si>
  <si>
    <t>Doors and windows.</t>
  </si>
  <si>
    <t>Estimates</t>
  </si>
  <si>
    <t>Board area (sq ft)</t>
  </si>
  <si>
    <t>4 x 8 sheets</t>
  </si>
  <si>
    <t>Joint compound (4.5 gal boxes)</t>
  </si>
  <si>
    <t>About 1 box per 500 sq ft.</t>
  </si>
  <si>
    <t>Tape rolls (500 ft)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</si>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</sst>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38</v>
      </c>
      <c r="D2" t="s">
        <v>23</v>
      </c>
      <c r="E2" s="12">
        <v>0.1</v>
      </c>
      <c r="F2" s="13">
        <v>15.5</v>
      </c>
      <c r="G2" s="14">
        <f>IF($A2="","",ROUNDUP((C2*(1+E2)),0))</f>
        <v>42</v>
      </c>
      <c r="H2" s="15">
        <f>IF($A2="","",(G2*F2))</f>
        <v>651</v>
      </c>
    </row>
    <row r="3" spans="1:8" x14ac:dyDescent="0.25">
      <c r="A3" t="s">
        <v>24</v>
      </c>
      <c r="B3" t="s">
        <v>22</v>
      </c>
      <c r="C3" s="11">
        <v>29</v>
      </c>
      <c r="D3" t="s">
        <v>23</v>
      </c>
      <c r="E3" s="12">
        <v>0.1</v>
      </c>
      <c r="F3" s="13">
        <v>19</v>
      </c>
      <c r="G3" s="14">
        <f>IF($A3="","",ROUNDUP((C3*(1+E3)),0))</f>
        <v>32</v>
      </c>
      <c r="H3" s="15">
        <f>IF($A3="","",(G3*F3))</f>
        <v>608</v>
      </c>
    </row>
    <row r="4" spans="1:8" x14ac:dyDescent="0.25">
      <c r="A4" t="s">
        <v>25</v>
      </c>
      <c r="B4" t="s">
        <v>26</v>
      </c>
      <c r="C4" s="11">
        <v>4</v>
      </c>
      <c r="D4" t="s">
        <v>27</v>
      </c>
      <c r="E4" s="12">
        <v>0</v>
      </c>
      <c r="F4" s="13">
        <v>21</v>
      </c>
      <c r="G4" s="14">
        <f>IF($A4="","",ROUNDUP((C4*(1+E4)),0))</f>
        <v>4</v>
      </c>
      <c r="H4" s="15">
        <f>IF($A4="","",(G4*F4))</f>
        <v>84</v>
      </c>
    </row>
    <row r="5" spans="1:8" x14ac:dyDescent="0.25">
      <c r="A5" t="s">
        <v>28</v>
      </c>
      <c r="B5" t="s">
        <v>26</v>
      </c>
      <c r="C5" s="11">
        <v>2</v>
      </c>
      <c r="D5" t="s">
        <v>29</v>
      </c>
      <c r="E5" s="12">
        <v>0</v>
      </c>
      <c r="F5" s="13">
        <v>7</v>
      </c>
      <c r="G5" s="14">
        <f>IF($A5="","",ROUNDUP((C5*(1+E5)),0))</f>
        <v>2</v>
      </c>
      <c r="H5" s="15">
        <f>IF($A5="","",(G5*F5))</f>
        <v>14</v>
      </c>
    </row>
    <row r="6" spans="1:8" x14ac:dyDescent="0.25">
      <c r="A6" t="s">
        <v>30</v>
      </c>
      <c r="B6" t="s">
        <v>31</v>
      </c>
      <c r="C6" s="11">
        <v>1</v>
      </c>
      <c r="D6" t="s">
        <v>27</v>
      </c>
      <c r="E6" s="12">
        <v>0</v>
      </c>
      <c r="F6" s="13">
        <v>68</v>
      </c>
      <c r="G6" s="14">
        <f>IF($A6="","",ROUNDUP((C6*(1+E6)),0))</f>
        <v>1</v>
      </c>
      <c r="H6" s="15">
        <f>IF($A6="","",(G6*F6))</f>
        <v>68</v>
      </c>
    </row>
    <row r="7" spans="1:8" x14ac:dyDescent="0.25">
      <c r="A7" t="s">
        <v>32</v>
      </c>
      <c r="B7" t="s">
        <v>33</v>
      </c>
      <c r="C7" s="11">
        <v>18</v>
      </c>
      <c r="D7" t="s">
        <v>34</v>
      </c>
      <c r="E7" s="12">
        <v>0.1</v>
      </c>
      <c r="F7" s="13">
        <v>4.2</v>
      </c>
      <c r="G7" s="14">
        <f>IF($A7="","",ROUNDUP((C7*(1+E7)),0))</f>
        <v>20</v>
      </c>
      <c r="H7" s="15">
        <f>IF($A7="","",(G7*F7))</f>
        <v>84</v>
      </c>
    </row>
    <row r="8" spans="1:8" x14ac:dyDescent="0.25">
      <c r="C8" s="11"/>
      <c r="E8" s="12"/>
      <c r="F8" s="13"/>
      <c r="G8" s="14" t="str">
        <f>IF($A8="","",ROUNDUP((C8*(1+E8)),0))</f>
        <v/>
      </c>
      <c r="H8" s="15" t="str">
        <f>IF($A8="","",(G8*F8))</f>
        <v/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Board, Finishing, Fasteners, Trim" sqref="B2:B201">
      <formula1>"Board,Finishing,Fasteners,Trim"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35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3" x14ac:dyDescent="0.25">
      <c r="A3" t="s">
        <v>39</v>
      </c>
      <c r="B3" s="19">
        <v>180</v>
      </c>
      <c r="C3" s="20" t="s">
        <v>40</v>
      </c>
    </row>
    <row r="4" spans="1:2" x14ac:dyDescent="0.25">
      <c r="A4" t="s">
        <v>41</v>
      </c>
      <c r="B4" s="19">
        <v>8</v>
      </c>
    </row>
    <row r="5" spans="1:2" x14ac:dyDescent="0.25">
      <c r="A5" t="s">
        <v>42</v>
      </c>
      <c r="B5" s="19">
        <v>900</v>
      </c>
    </row>
    <row r="6" spans="1:3" x14ac:dyDescent="0.25">
      <c r="A6" t="s">
        <v>43</v>
      </c>
      <c r="B6" s="19">
        <v>120</v>
      </c>
      <c r="C6" s="20" t="s">
        <v>44</v>
      </c>
    </row>
    <row r="7" spans="1:3" x14ac:dyDescent="0.25">
      <c r="A7" s="17" t="s">
        <v>45</v>
      </c>
      <c r="B7" s="18"/>
      <c r="C7" s="18"/>
    </row>
    <row r="8" spans="1:2" x14ac:dyDescent="0.25">
      <c r="A8" t="s">
        <v>46</v>
      </c>
      <c r="B8" s="21">
        <f>((('Calculator'!$B$3*'Calculator'!$B$4)+'Calculator'!$B$5)-'Calculator'!$B$6)</f>
        <v>2220</v>
      </c>
    </row>
    <row r="9" spans="1:2" x14ac:dyDescent="0.25">
      <c r="A9" t="s">
        <v>47</v>
      </c>
      <c r="B9" s="21">
        <f>ROUNDUP(('Calculator'!$B$8/32),0)</f>
        <v>70</v>
      </c>
    </row>
    <row r="10" spans="1:3" x14ac:dyDescent="0.25">
      <c r="A10" t="s">
        <v>48</v>
      </c>
      <c r="B10" s="21">
        <f>ROUNDUP(('Calculator'!$B$8/500),0)</f>
        <v>5</v>
      </c>
      <c r="C10" s="20" t="s">
        <v>49</v>
      </c>
    </row>
    <row r="11" spans="1:2" x14ac:dyDescent="0.25">
      <c r="A11" t="s">
        <v>50</v>
      </c>
      <c r="B11" s="21">
        <f>ROUNDUP(('Calculator'!$B$8/1000),0)</f>
        <v>3</v>
      </c>
    </row>
    <row r="12" spans="1:3" x14ac:dyDescent="0.25">
      <c r="A12" s="17" t="s">
        <v>51</v>
      </c>
      <c r="B12" s="18"/>
      <c r="C12" s="18"/>
    </row>
    <row r="13" spans="1:2" x14ac:dyDescent="0.25">
      <c r="A13" t="s">
        <v>52</v>
      </c>
      <c r="B13" s="22">
        <v>0.07</v>
      </c>
    </row>
    <row r="14" spans="1:2" x14ac:dyDescent="0.25">
      <c r="A14" t="s">
        <v>53</v>
      </c>
      <c r="B14" s="23">
        <f>SUM('Materials'!$H$2:$H$201)</f>
        <v>1509</v>
      </c>
    </row>
    <row r="15" spans="1:2" x14ac:dyDescent="0.25">
      <c r="A15" t="s">
        <v>54</v>
      </c>
      <c r="B15" s="23">
        <f>ROUND(('Calculator'!$B$14*(1+'Calculator'!$B$13)),2)</f>
        <v>1614.63</v>
      </c>
    </row>
    <row r="16" spans="1:3" x14ac:dyDescent="0.25">
      <c r="A16" s="17" t="s">
        <v>55</v>
      </c>
      <c r="B16" s="18"/>
      <c r="C16" s="18"/>
    </row>
    <row r="17" spans="1:2" x14ac:dyDescent="0.25">
      <c r="A17" t="s">
        <v>22</v>
      </c>
      <c r="B17" s="23">
        <f>SUMIFS('Materials'!$H$2:$H$201,'Materials'!$B$2:$B$201,"Board")</f>
        <v>1259</v>
      </c>
    </row>
    <row r="18" spans="1:2" x14ac:dyDescent="0.25">
      <c r="A18" t="s">
        <v>26</v>
      </c>
      <c r="B18" s="23">
        <f>SUMIFS('Materials'!$H$2:$H$201,'Materials'!$B$2:$B$201,"Finishing")</f>
        <v>98</v>
      </c>
    </row>
    <row r="19" spans="1:2" x14ac:dyDescent="0.25">
      <c r="A19" t="s">
        <v>31</v>
      </c>
      <c r="B19" s="23">
        <f>SUMIFS('Materials'!$H$2:$H$201,'Materials'!$B$2:$B$201,"Fasteners")</f>
        <v>68</v>
      </c>
    </row>
    <row r="20" spans="1:2" x14ac:dyDescent="0.25">
      <c r="A20" t="s">
        <v>33</v>
      </c>
      <c r="B20" s="23">
        <f>SUMIFS('Materials'!$H$2:$H$201,'Materials'!$B$2:$B$201,"Trim")</f>
        <v>84</v>
      </c>
    </row>
  </sheetData>
  <dataValidations count="2">
    <dataValidation type="decimal" operator="greaterThanOrEqual" allowBlank="1" showErrorMessage="1" errorTitle="Number expected" error="Enter a number." sqref="B13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