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<sst xmlns="http://schemas.openxmlformats.org/spreadsheetml/2006/main" count="66" uniqueCount="57">
  <si>
    <t>Diesel Repair Work Order</t>
  </si>
  <si>
    <t>A free work order for diesel shops: build parts and labor by truck with warranty split and margin in Google Sheets or Excel.</t>
  </si>
  <si>
    <t>Quick start</t>
  </si>
  <si>
    <t>Open the Line items tab and replace the sample rows with your own — one row per entry. Formulas fill in automatically for new rows.</t>
  </si>
  <si>
    <t>Record the unit number and odometer on every order so fleet accounts can match invoices to trucks.</t>
  </si>
  <si>
    <t>Use Pay type to separate warranty claims from customer-pay work; warranty labor rates often differ.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</si>
  <si>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</si>
  <si>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</si>
  <si>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</si>
  <si>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</si>
  <si>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</si>
  <si>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</si>
  <si>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</si>
  <si>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</si>
  <si>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</si>
  <si>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</si>
  <si>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</si>
  <si>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</si>
  <si>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</si>
  <si>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</si>
  <si>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</si>
  <si>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PM service: oil and filters</t>
  </si>
  <si>
    <t>Labor</t>
  </si>
  <si>
    <t>Oil filter</t>
  </si>
  <si>
    <t>Parts</t>
  </si>
  <si>
    <t>Fuel filter kit</t>
  </si>
  <si>
    <t>15W-40 oil (gal)</t>
  </si>
  <si>
    <t>Diagnose aftertreatment fault (SPN 3226)</t>
  </si>
  <si>
    <t>NOx sensor, outlet</t>
  </si>
  <si>
    <t>Shop supplies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</si>
  <si>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</si>
  <si>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</si>
  <si>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</si>
  <si>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</si>
  <si>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</si>
  <si>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</si>
  <si>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</si>
  <si>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</si>
  <si>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</si>
  <si>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Customer</t>
  </si>
  <si>
    <t>Ridgeway Freight</t>
  </si>
  <si>
    <t>Unit #</t>
  </si>
  <si>
    <t>T-214</t>
  </si>
  <si>
    <t>Truck</t>
  </si>
  <si>
    <t>2020 Freightliner Cascadia, DD15</t>
  </si>
  <si>
    <t>Odometer</t>
  </si>
  <si>
    <t>Date in</t>
  </si>
  <si>
    <t>Pay type</t>
  </si>
  <si>
    <t>Customer pay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</si>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</sst>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2</v>
      </c>
      <c r="D2" s="12">
        <v>135</v>
      </c>
      <c r="E2" s="12">
        <v>45</v>
      </c>
      <c r="F2" s="13">
        <f>IF($A2="","",(C2*D2))</f>
        <v>270</v>
      </c>
      <c r="G2" s="13">
        <f>IF($A2="","",(C2*(D2-E2)))</f>
        <v>180</v>
      </c>
    </row>
    <row r="3" spans="1:7" x14ac:dyDescent="0.25">
      <c r="A3" t="s">
        <v>23</v>
      </c>
      <c r="B3" t="s">
        <v>24</v>
      </c>
      <c r="C3" s="11">
        <v>2</v>
      </c>
      <c r="D3" s="12">
        <v>49</v>
      </c>
      <c r="E3" s="12">
        <v>28.5</v>
      </c>
      <c r="F3" s="13">
        <f>IF($A3="","",(C3*D3))</f>
        <v>98</v>
      </c>
      <c r="G3" s="13">
        <f>IF($A3="","",(C3*(D3-E3)))</f>
        <v>41</v>
      </c>
    </row>
    <row r="4" spans="1:7" x14ac:dyDescent="0.25">
      <c r="A4" t="s">
        <v>25</v>
      </c>
      <c r="B4" t="s">
        <v>24</v>
      </c>
      <c r="C4" s="11">
        <v>1</v>
      </c>
      <c r="D4" s="12">
        <v>89</v>
      </c>
      <c r="E4" s="12">
        <v>52</v>
      </c>
      <c r="F4" s="13">
        <f>IF($A4="","",(C4*D4))</f>
        <v>89</v>
      </c>
      <c r="G4" s="13">
        <f>IF($A4="","",(C4*(D4-E4)))</f>
        <v>37</v>
      </c>
    </row>
    <row r="5" spans="1:7" x14ac:dyDescent="0.25">
      <c r="A5" t="s">
        <v>26</v>
      </c>
      <c r="B5" t="s">
        <v>24</v>
      </c>
      <c r="C5" s="11">
        <v>11</v>
      </c>
      <c r="D5" s="12">
        <v>18.5</v>
      </c>
      <c r="E5" s="12">
        <v>9.8</v>
      </c>
      <c r="F5" s="13">
        <f>IF($A5="","",(C5*D5))</f>
        <v>203.5</v>
      </c>
      <c r="G5" s="13">
        <f>IF($A5="","",(C5*(D5-E5)))</f>
        <v>95.69999999999999</v>
      </c>
    </row>
    <row r="6" spans="1:7" x14ac:dyDescent="0.25">
      <c r="A6" t="s">
        <v>27</v>
      </c>
      <c r="B6" t="s">
        <v>22</v>
      </c>
      <c r="C6" s="11">
        <v>1.5</v>
      </c>
      <c r="D6" s="12">
        <v>135</v>
      </c>
      <c r="E6" s="12">
        <v>45</v>
      </c>
      <c r="F6" s="13">
        <f>IF($A6="","",(C6*D6))</f>
        <v>202.5</v>
      </c>
      <c r="G6" s="13">
        <f>IF($A6="","",(C6*(D6-E6)))</f>
        <v>135</v>
      </c>
    </row>
    <row r="7" spans="1:7" x14ac:dyDescent="0.25">
      <c r="A7" t="s">
        <v>28</v>
      </c>
      <c r="B7" t="s">
        <v>24</v>
      </c>
      <c r="C7" s="11">
        <v>1</v>
      </c>
      <c r="D7" s="12">
        <v>595</v>
      </c>
      <c r="E7" s="12">
        <v>365</v>
      </c>
      <c r="F7" s="13">
        <f>IF($A7="","",(C7*D7))</f>
        <v>595</v>
      </c>
      <c r="G7" s="13">
        <f>IF($A7="","",(C7*(D7-E7)))</f>
        <v>230</v>
      </c>
    </row>
    <row r="8" spans="1:7" x14ac:dyDescent="0.25">
      <c r="A8" t="s">
        <v>29</v>
      </c>
      <c r="B8" t="s">
        <v>29</v>
      </c>
      <c r="C8" s="11">
        <v>1</v>
      </c>
      <c r="D8" s="12">
        <v>35</v>
      </c>
      <c r="E8" s="12">
        <v>12</v>
      </c>
      <c r="F8" s="13">
        <f>IF($A8="","",(C8*D8))</f>
        <v>35</v>
      </c>
      <c r="G8" s="13">
        <f>IF($A8="","",(C8*(D8-E8)))</f>
        <v>23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Shop supplies, Sublet" sqref="B2:B201">
      <formula1>"Parts,Labor,Shop supplies,Sublet"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3" x14ac:dyDescent="0.25">
      <c r="A3" t="s">
        <v>33</v>
      </c>
      <c r="B3" s="17">
        <f>SUM('Line items'!$G$2:$G$201)</f>
        <v>741.7</v>
      </c>
      <c r="C3" s="18" t="s">
        <v>34</v>
      </c>
    </row>
    <row r="4" spans="1:2" x14ac:dyDescent="0.25">
      <c r="A4" t="s">
        <v>35</v>
      </c>
      <c r="B4" s="19">
        <f>IFERROR(('Margin'!$B$3/SUM('Line items'!$F$2:$F$201)),0)</f>
        <v>0.4967849966510382</v>
      </c>
    </row>
    <row r="5" spans="1:2" x14ac:dyDescent="0.25">
      <c r="A5" t="s">
        <v>36</v>
      </c>
      <c r="B5" s="17">
        <f>SUMIFS('Line items'!$F$2:$F$201,'Line items'!$B$2:$B$201,"Parts")</f>
        <v>985.5</v>
      </c>
    </row>
    <row r="6" spans="1:2" x14ac:dyDescent="0.25">
      <c r="A6" t="s">
        <v>37</v>
      </c>
      <c r="B6" s="17">
        <f>SUMIFS('Line items'!$F$2:$F$201,'Line items'!$B$2:$B$201,"Labor")</f>
        <v>472.5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5" t="s">
        <v>42</v>
      </c>
    </row>
    <row r="5" spans="1:2" x14ac:dyDescent="0.25">
      <c r="A5" t="s">
        <v>43</v>
      </c>
      <c r="B5" s="5" t="s">
        <v>44</v>
      </c>
    </row>
    <row r="6" spans="1:2" x14ac:dyDescent="0.25">
      <c r="A6" t="s">
        <v>45</v>
      </c>
      <c r="B6" s="20">
        <v>412880</v>
      </c>
    </row>
    <row r="7" spans="1:2" x14ac:dyDescent="0.25">
      <c r="A7" t="s">
        <v>46</v>
      </c>
      <c r="B7" s="21">
        <v>46308</v>
      </c>
    </row>
    <row r="8" spans="1:2" x14ac:dyDescent="0.25">
      <c r="A8" t="s">
        <v>47</v>
      </c>
      <c r="B8" s="5" t="s">
        <v>48</v>
      </c>
    </row>
    <row r="9" spans="1:3" x14ac:dyDescent="0.25">
      <c r="A9" s="15" t="s">
        <v>49</v>
      </c>
      <c r="B9" s="16"/>
      <c r="C9" s="16"/>
    </row>
    <row r="10" spans="1:2" x14ac:dyDescent="0.25">
      <c r="A10" t="s">
        <v>50</v>
      </c>
      <c r="B10" s="17">
        <f>SUM('Line items'!$F$2:$F$201)</f>
        <v>1493</v>
      </c>
    </row>
    <row r="11" spans="1:3" x14ac:dyDescent="0.25">
      <c r="A11" t="s">
        <v>51</v>
      </c>
      <c r="B11" s="22">
        <v>0</v>
      </c>
      <c r="C11" s="18" t="s">
        <v>52</v>
      </c>
    </row>
    <row r="12" spans="1:3" x14ac:dyDescent="0.25">
      <c r="A12" t="s">
        <v>53</v>
      </c>
      <c r="B12" s="23">
        <v>0</v>
      </c>
      <c r="C12" s="18" t="s">
        <v>54</v>
      </c>
    </row>
    <row r="13" spans="1:2" x14ac:dyDescent="0.25">
      <c r="A13" t="s">
        <v>55</v>
      </c>
      <c r="B13" s="17">
        <f>ROUND((('Summary'!$B$10-'Summary'!$B$12)*'Summary'!$B$11),2)</f>
        <v>0</v>
      </c>
    </row>
    <row r="14" spans="1:2" x14ac:dyDescent="0.25">
      <c r="A14" t="s">
        <v>56</v>
      </c>
      <c r="B14" s="17">
        <f>(('Summary'!$B$10-'Summary'!$B$12)+'Summary'!$B$13)</f>
        <v>1493</v>
      </c>
    </row>
  </sheetData>
  <dataValidations count="4">
    <dataValidation type="decimal" operator="greaterThanOrEqual" allowBlank="1" showErrorMessage="1" errorTitle="Number expected" error="Enter a number." sqref="B11:B12">
      <formula1>-1000000000000</formula1>
    </dataValidation>
    <dataValidation type="decimal" operator="greaterThanOrEqual" allowBlank="1" showErrorMessage="1" errorTitle="Number expected" error="Enter a number." sqref="B6">
      <formula1>-1000000000000</formula1>
    </dataValidation>
    <dataValidation type="date" operator="greaterThan" allowBlank="1" showErrorMessage="1" errorTitle="Date expected" error="Enter a date, e.g. 10/15/2026." sqref="B7">
      <formula1>2</formula1>
    </dataValidation>
    <dataValidation type="list" allowBlank="1" showErrorMessage="1" errorTitle="Pick from the list" error="Choose one of: Customer pay, Warranty, Fleet account" sqref="B8">
      <formula1>"Customer pay,Warranty,Fleet account"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