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<sst xmlns="http://schemas.openxmlformats.org/spreadsheetml/2006/main" count="59" uniqueCount="59">
  <si>
    <t>Bathroom Remodel Phase Tracker</t>
  </si>
  <si>
    <t>A free phase tracker for bathroom remodels: track demo, rough-in, tile, and finish phases with subs and status in Sheets or Excel.</t>
  </si>
  <si>
    <t>Quick start</t>
  </si>
  <si>
    <t>Open the Jobs tab and replace the sample rows with your own — one row per entry. Formulas fill in automatically for new rows.</t>
  </si>
  <si>
    <t>Promised is the target date for the current phase; it turns red when that phase runs late.</t>
  </si>
  <si>
    <t>Book rough inspections as soon as rough-in is done; they are the usual bottleneck.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</si>
  <si>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</si>
  <si>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</si>
  <si>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</si>
  <si>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</si>
  <si>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</si>
  <si>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</si>
  <si>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</si>
  <si>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</si>
  <si>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</si>
  <si>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</si>
  <si>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Bathroom</t>
  </si>
  <si>
    <t>Stage</t>
  </si>
  <si>
    <t>Lead / sub</t>
  </si>
  <si>
    <t>Promised</t>
  </si>
  <si>
    <t>Price</t>
  </si>
  <si>
    <t>Deposit</t>
  </si>
  <si>
    <t>Balance</t>
  </si>
  <si>
    <t>Days open</t>
  </si>
  <si>
    <t>Ortiz</t>
  </si>
  <si>
    <t>Primary bath, full gut</t>
  </si>
  <si>
    <t>Tile</t>
  </si>
  <si>
    <t>Rivera Tile</t>
  </si>
  <si>
    <t>Kim</t>
  </si>
  <si>
    <t>Hall bath refresh</t>
  </si>
  <si>
    <t>Rough plumbing</t>
  </si>
  <si>
    <t>Ace Plumbing</t>
  </si>
  <si>
    <t>Brennan</t>
  </si>
  <si>
    <t>Basement bath (new)</t>
  </si>
  <si>
    <t>Inspection</t>
  </si>
  <si>
    <t>City inspector</t>
  </si>
  <si>
    <t>Shah</t>
  </si>
  <si>
    <t>Powder room</t>
  </si>
  <si>
    <t>Punch list</t>
  </si>
  <si>
    <t>In-house</t>
  </si>
  <si>
    <t>Item</t>
  </si>
  <si>
    <t>Value</t>
  </si>
  <si>
    <t>Notes</t>
  </si>
  <si>
    <t>Overview</t>
  </si>
  <si>
    <t>Entries</t>
  </si>
  <si>
    <t>Overdue (promised)</t>
  </si>
  <si>
    <t>By stage</t>
  </si>
  <si>
    <t>Stage: Demo</t>
  </si>
  <si>
    <t>Stage: Rough plumbing</t>
  </si>
  <si>
    <t>Stage: Rough electrical</t>
  </si>
  <si>
    <t>Stage: Inspection</t>
  </si>
  <si>
    <t>Stage: Tile</t>
  </si>
  <si>
    <t>Stage: Fixtures</t>
  </si>
  <si>
    <t>Stage: Punch list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</si>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</sst>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46290</v>
      </c>
      <c r="B2" t="s">
        <v>24</v>
      </c>
      <c r="C2" t="s">
        <v>25</v>
      </c>
      <c r="D2" t="s">
        <v>26</v>
      </c>
      <c r="E2" t="s">
        <v>27</v>
      </c>
      <c r="F2" s="11">
        <v>46314</v>
      </c>
      <c r="G2" s="12">
        <v>24500</v>
      </c>
      <c r="H2" s="12">
        <v>8000</v>
      </c>
      <c r="I2" s="13">
        <f>IF($A2="","",(G2-H2))</f>
        <v>16500</v>
      </c>
      <c r="J2" s="14">
        <f>IF($A2="","",IF(OR((D2="Complete")),"",(TODAY()-A2)))</f>
        <v>17</v>
      </c>
    </row>
    <row r="3" spans="1:10" x14ac:dyDescent="0.25">
      <c r="A3" s="11">
        <v>46298</v>
      </c>
      <c r="B3" t="s">
        <v>28</v>
      </c>
      <c r="C3" t="s">
        <v>29</v>
      </c>
      <c r="D3" t="s">
        <v>30</v>
      </c>
      <c r="E3" t="s">
        <v>31</v>
      </c>
      <c r="F3" s="11">
        <v>46322</v>
      </c>
      <c r="G3" s="12">
        <v>12800</v>
      </c>
      <c r="H3" s="12">
        <v>4000</v>
      </c>
      <c r="I3" s="13">
        <f>IF($A3="","",(G3-H3))</f>
        <v>8800</v>
      </c>
      <c r="J3" s="14">
        <f>IF($A3="","",IF(OR((D3="Complete")),"",(TODAY()-A3)))</f>
        <v>9</v>
      </c>
    </row>
    <row r="4" spans="1:10" x14ac:dyDescent="0.25">
      <c r="A4" s="11">
        <v>46283</v>
      </c>
      <c r="B4" t="s">
        <v>32</v>
      </c>
      <c r="C4" t="s">
        <v>33</v>
      </c>
      <c r="D4" t="s">
        <v>34</v>
      </c>
      <c r="E4" t="s">
        <v>35</v>
      </c>
      <c r="F4" s="11">
        <v>46307</v>
      </c>
      <c r="G4" s="12">
        <v>18900</v>
      </c>
      <c r="H4" s="12">
        <v>6000</v>
      </c>
      <c r="I4" s="13">
        <f>IF($A4="","",(G4-H4))</f>
        <v>12900</v>
      </c>
      <c r="J4" s="14">
        <f>IF($A4="","",IF(OR((D4="Complete")),"",(TODAY()-A4)))</f>
        <v>24</v>
      </c>
    </row>
    <row r="5" spans="1:10" x14ac:dyDescent="0.25">
      <c r="A5" s="11">
        <v>46268</v>
      </c>
      <c r="B5" t="s">
        <v>36</v>
      </c>
      <c r="C5" t="s">
        <v>37</v>
      </c>
      <c r="D5" t="s">
        <v>38</v>
      </c>
      <c r="E5" t="s">
        <v>39</v>
      </c>
      <c r="F5" s="11">
        <v>46305</v>
      </c>
      <c r="G5" s="12">
        <v>7400</v>
      </c>
      <c r="H5" s="12">
        <v>2500</v>
      </c>
      <c r="I5" s="13">
        <f>IF($A5="","",(G5-H5))</f>
        <v>4900</v>
      </c>
      <c r="J5" s="14">
        <f>IF($A5="","",IF(OR((D5="Complete")),"",(TODAY()-A5)))</f>
        <v>39</v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IF($A6="","",IF(OR((D6="Complete")),"",(TODAY()-A6)))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IF($A7="","",IF(OR((D7="Complete")),"",(TODAY()-A7)))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IF($A8="","",IF(OR((D8="Complete")),"",(TODAY()-A8)))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IF($A9="","",IF(OR((D9="Complete")),"",(TODAY()-A9)))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IF($A10="","",IF(OR((D10="Complete")),"",(TODAY()-A10)))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IF($A11="","",IF(OR((D11="Complete")),"",(TODAY()-A11)))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IF($A12="","",IF(OR((D12="Complete")),"",(TODAY()-A12)))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IF($A13="","",IF(OR((D13="Complete")),"",(TODAY()-A13)))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IF($A14="","",IF(OR((D14="Complete")),"",(TODAY()-A14)))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IF($A15="","",IF(OR((D15="Complete")),"",(TODAY()-A15)))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IF($A16="","",IF(OR((D16="Complete")),"",(TODAY()-A16)))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IF($A17="","",IF(OR((D17="Complete")),"",(TODAY()-A17)))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IF($A18="","",IF(OR((D18="Complete")),"",(TODAY()-A18)))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IF($A19="","",IF(OR((D19="Complete")),"",(TODAY()-A19)))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IF($A20="","",IF(OR((D20="Complete")),"",(TODAY()-A20)))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IF($A21="","",IF(OR((D21="Complete")),"",(TODAY()-A21)))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IF($A22="","",IF(OR((D22="Complete")),"",(TODAY()-A22)))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IF($A23="","",IF(OR((D23="Complete")),"",(TODAY()-A23)))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IF($A24="","",IF(OR((D24="Complete")),"",(TODAY()-A24)))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IF($A25="","",IF(OR((D25="Complete")),"",(TODAY()-A25)))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IF($A26="","",IF(OR((D26="Complete")),"",(TODAY()-A26)))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IF($A27="","",IF(OR((D27="Complete")),"",(TODAY()-A27)))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IF($A28="","",IF(OR((D28="Complete")),"",(TODAY()-A28)))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IF($A29="","",IF(OR((D29="Complete")),"",(TODAY()-A29)))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IF($A30="","",IF(OR((D30="Complete")),"",(TODAY()-A30)))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IF($A31="","",IF(OR((D31="Complete")),"",(TODAY()-A31)))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IF($A32="","",IF(OR((D32="Complete")),"",(TODAY()-A32)))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IF($A33="","",IF(OR((D33="Complete")),"",(TODAY()-A33)))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IF($A34="","",IF(OR((D34="Complete")),"",(TODAY()-A34)))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IF($A35="","",IF(OR((D35="Complete")),"",(TODAY()-A35)))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IF($A36="","",IF(OR((D36="Complete")),"",(TODAY()-A36)))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IF($A37="","",IF(OR((D37="Complete")),"",(TODAY()-A37)))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IF($A38="","",IF(OR((D38="Complete")),"",(TODAY()-A38)))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IF($A39="","",IF(OR((D39="Complete")),"",(TODAY()-A39)))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IF($A40="","",IF(OR((D40="Complete")),"",(TODAY()-A40)))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IF($A41="","",IF(OR((D41="Complete")),"",(TODAY()-A41)))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IF($A42="","",IF(OR((D42="Complete")),"",(TODAY()-A42)))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IF($A43="","",IF(OR((D43="Complete")),"",(TODAY()-A43)))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IF($A44="","",IF(OR((D44="Complete")),"",(TODAY()-A44)))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IF($A45="","",IF(OR((D45="Complete")),"",(TODAY()-A45)))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IF($A46="","",IF(OR((D46="Complete")),"",(TODAY()-A46)))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IF($A47="","",IF(OR((D47="Complete")),"",(TODAY()-A47)))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IF($A48="","",IF(OR((D48="Complete")),"",(TODAY()-A48)))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IF($A49="","",IF(OR((D49="Complete")),"",(TODAY()-A49)))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IF($A50="","",IF(OR((D50="Complete")),"",(TODAY()-A50)))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IF($A51="","",IF(OR((D51="Complete")),"",(TODAY()-A51)))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IF($A52="","",IF(OR((D52="Complete")),"",(TODAY()-A52)))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IF($A53="","",IF(OR((D53="Complete")),"",(TODAY()-A53)))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IF($A54="","",IF(OR((D54="Complete")),"",(TODAY()-A54)))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IF($A55="","",IF(OR((D55="Complete")),"",(TODAY()-A55)))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IF($A56="","",IF(OR((D56="Complete")),"",(TODAY()-A56)))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IF($A57="","",IF(OR((D57="Complete")),"",(TODAY()-A57)))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IF($A58="","",IF(OR((D58="Complete")),"",(TODAY()-A58)))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IF($A59="","",IF(OR((D59="Complete")),"",(TODAY()-A59)))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IF($A60="","",IF(OR((D60="Complete")),"",(TODAY()-A60)))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IF($A61="","",IF(OR((D61="Complete")),"",(TODAY()-A61)))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IF($A62="","",IF(OR((D62="Complete")),"",(TODAY()-A62)))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IF($A63="","",IF(OR((D63="Complete")),"",(TODAY()-A63)))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IF($A64="","",IF(OR((D64="Complete")),"",(TODAY()-A64)))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IF($A65="","",IF(OR((D65="Complete")),"",(TODAY()-A65)))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IF($A66="","",IF(OR((D66="Complete")),"",(TODAY()-A66)))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IF($A67="","",IF(OR((D67="Complete")),"",(TODAY()-A67)))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IF($A68="","",IF(OR((D68="Complete")),"",(TODAY()-A68)))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IF($A69="","",IF(OR((D69="Complete")),"",(TODAY()-A69)))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IF($A70="","",IF(OR((D70="Complete")),"",(TODAY()-A70)))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IF($A71="","",IF(OR((D71="Complete")),"",(TODAY()-A71)))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IF($A72="","",IF(OR((D72="Complete")),"",(TODAY()-A72)))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IF($A73="","",IF(OR((D73="Complete")),"",(TODAY()-A73)))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IF($A74="","",IF(OR((D74="Complete")),"",(TODAY()-A74)))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IF($A75="","",IF(OR((D75="Complete")),"",(TODAY()-A75)))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IF($A76="","",IF(OR((D76="Complete")),"",(TODAY()-A76)))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IF($A77="","",IF(OR((D77="Complete")),"",(TODAY()-A77)))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IF($A78="","",IF(OR((D78="Complete")),"",(TODAY()-A78)))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IF($A79="","",IF(OR((D79="Complete")),"",(TODAY()-A79)))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IF($A80="","",IF(OR((D80="Complete")),"",(TODAY()-A80)))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IF($A81="","",IF(OR((D81="Complete")),"",(TODAY()-A81)))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IF($A82="","",IF(OR((D82="Complete")),"",(TODAY()-A82)))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IF($A83="","",IF(OR((D83="Complete")),"",(TODAY()-A83)))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IF($A84="","",IF(OR((D84="Complete")),"",(TODAY()-A84)))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IF($A85="","",IF(OR((D85="Complete")),"",(TODAY()-A85)))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IF($A86="","",IF(OR((D86="Complete")),"",(TODAY()-A86)))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IF($A87="","",IF(OR((D87="Complete")),"",(TODAY()-A87)))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IF($A88="","",IF(OR((D88="Complete")),"",(TODAY()-A88)))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IF($A89="","",IF(OR((D89="Complete")),"",(TODAY()-A89)))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IF($A90="","",IF(OR((D90="Complete")),"",(TODAY()-A90)))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IF($A91="","",IF(OR((D91="Complete")),"",(TODAY()-A91)))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IF($A92="","",IF(OR((D92="Complete")),"",(TODAY()-A92)))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IF($A93="","",IF(OR((D93="Complete")),"",(TODAY()-A93)))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IF($A94="","",IF(OR((D94="Complete")),"",(TODAY()-A94)))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IF($A95="","",IF(OR((D95="Complete")),"",(TODAY()-A95)))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IF($A96="","",IF(OR((D96="Complete")),"",(TODAY()-A96)))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IF($A97="","",IF(OR((D97="Complete")),"",(TODAY()-A97)))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IF($A98="","",IF(OR((D98="Complete")),"",(TODAY()-A98)))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IF($A99="","",IF(OR((D99="Complete")),"",(TODAY()-A99)))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IF($A100="","",IF(OR((D100="Complete")),"",(TODAY()-A100)))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IF($A101="","",IF(OR((D101="Complete")),"",(TODAY()-A101)))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IF($A102="","",IF(OR((D102="Complete")),"",(TODAY()-A102)))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IF($A103="","",IF(OR((D103="Complete")),"",(TODAY()-A103)))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IF($A104="","",IF(OR((D104="Complete")),"",(TODAY()-A104)))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IF($A105="","",IF(OR((D105="Complete")),"",(TODAY()-A105)))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IF($A106="","",IF(OR((D106="Complete")),"",(TODAY()-A106)))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IF($A107="","",IF(OR((D107="Complete")),"",(TODAY()-A107)))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IF($A108="","",IF(OR((D108="Complete")),"",(TODAY()-A108)))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IF($A109="","",IF(OR((D109="Complete")),"",(TODAY()-A109)))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IF($A110="","",IF(OR((D110="Complete")),"",(TODAY()-A110)))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IF($A111="","",IF(OR((D111="Complete")),"",(TODAY()-A111)))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IF($A112="","",IF(OR((D112="Complete")),"",(TODAY()-A112)))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IF($A113="","",IF(OR((D113="Complete")),"",(TODAY()-A113)))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IF($A114="","",IF(OR((D114="Complete")),"",(TODAY()-A114)))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IF($A115="","",IF(OR((D115="Complete")),"",(TODAY()-A115)))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IF($A116="","",IF(OR((D116="Complete")),"",(TODAY()-A116)))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IF($A117="","",IF(OR((D117="Complete")),"",(TODAY()-A117)))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IF($A118="","",IF(OR((D118="Complete")),"",(TODAY()-A118)))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IF($A119="","",IF(OR((D119="Complete")),"",(TODAY()-A119)))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IF($A120="","",IF(OR((D120="Complete")),"",(TODAY()-A120)))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IF($A121="","",IF(OR((D121="Complete")),"",(TODAY()-A121)))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IF($A122="","",IF(OR((D122="Complete")),"",(TODAY()-A122)))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IF($A123="","",IF(OR((D123="Complete")),"",(TODAY()-A123)))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IF($A124="","",IF(OR((D124="Complete")),"",(TODAY()-A124)))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IF($A125="","",IF(OR((D125="Complete")),"",(TODAY()-A125)))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IF($A126="","",IF(OR((D126="Complete")),"",(TODAY()-A126)))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IF($A127="","",IF(OR((D127="Complete")),"",(TODAY()-A127)))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IF($A128="","",IF(OR((D128="Complete")),"",(TODAY()-A128)))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IF($A129="","",IF(OR((D129="Complete")),"",(TODAY()-A129)))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IF($A130="","",IF(OR((D130="Complete")),"",(TODAY()-A130)))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IF($A131="","",IF(OR((D131="Complete")),"",(TODAY()-A131)))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IF($A132="","",IF(OR((D132="Complete")),"",(TODAY()-A132)))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IF($A133="","",IF(OR((D133="Complete")),"",(TODAY()-A133)))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IF($A134="","",IF(OR((D134="Complete")),"",(TODAY()-A134)))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IF($A135="","",IF(OR((D135="Complete")),"",(TODAY()-A135)))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IF($A136="","",IF(OR((D136="Complete")),"",(TODAY()-A136)))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IF($A137="","",IF(OR((D137="Complete")),"",(TODAY()-A137)))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IF($A138="","",IF(OR((D138="Complete")),"",(TODAY()-A138)))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IF($A139="","",IF(OR((D139="Complete")),"",(TODAY()-A139)))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IF($A140="","",IF(OR((D140="Complete")),"",(TODAY()-A140)))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IF($A141="","",IF(OR((D141="Complete")),"",(TODAY()-A141)))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IF($A142="","",IF(OR((D142="Complete")),"",(TODAY()-A142)))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IF($A143="","",IF(OR((D143="Complete")),"",(TODAY()-A143)))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IF($A144="","",IF(OR((D144="Complete")),"",(TODAY()-A144)))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IF($A145="","",IF(OR((D145="Complete")),"",(TODAY()-A145)))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IF($A146="","",IF(OR((D146="Complete")),"",(TODAY()-A146)))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IF($A147="","",IF(OR((D147="Complete")),"",(TODAY()-A147)))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IF($A148="","",IF(OR((D148="Complete")),"",(TODAY()-A148)))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IF($A149="","",IF(OR((D149="Complete")),"",(TODAY()-A149)))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IF($A150="","",IF(OR((D150="Complete")),"",(TODAY()-A150)))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IF($A151="","",IF(OR((D151="Complete")),"",(TODAY()-A151)))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IF($A152="","",IF(OR((D152="Complete")),"",(TODAY()-A152)))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IF($A153="","",IF(OR((D153="Complete")),"",(TODAY()-A153)))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IF($A154="","",IF(OR((D154="Complete")),"",(TODAY()-A154)))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IF($A155="","",IF(OR((D155="Complete")),"",(TODAY()-A155)))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IF($A156="","",IF(OR((D156="Complete")),"",(TODAY()-A156)))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IF($A157="","",IF(OR((D157="Complete")),"",(TODAY()-A157)))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IF($A158="","",IF(OR((D158="Complete")),"",(TODAY()-A158)))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IF($A159="","",IF(OR((D159="Complete")),"",(TODAY()-A159)))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IF($A160="","",IF(OR((D160="Complete")),"",(TODAY()-A160)))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IF($A161="","",IF(OR((D161="Complete")),"",(TODAY()-A161)))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IF($A162="","",IF(OR((D162="Complete")),"",(TODAY()-A162)))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IF($A163="","",IF(OR((D163="Complete")),"",(TODAY()-A163)))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IF($A164="","",IF(OR((D164="Complete")),"",(TODAY()-A164)))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IF($A165="","",IF(OR((D165="Complete")),"",(TODAY()-A165)))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IF($A166="","",IF(OR((D166="Complete")),"",(TODAY()-A166)))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IF($A167="","",IF(OR((D167="Complete")),"",(TODAY()-A167)))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IF($A168="","",IF(OR((D168="Complete")),"",(TODAY()-A168)))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IF($A169="","",IF(OR((D169="Complete")),"",(TODAY()-A169)))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IF($A170="","",IF(OR((D170="Complete")),"",(TODAY()-A170)))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IF($A171="","",IF(OR((D171="Complete")),"",(TODAY()-A171)))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IF($A172="","",IF(OR((D172="Complete")),"",(TODAY()-A172)))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IF($A173="","",IF(OR((D173="Complete")),"",(TODAY()-A173)))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IF($A174="","",IF(OR((D174="Complete")),"",(TODAY()-A174)))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IF($A175="","",IF(OR((D175="Complete")),"",(TODAY()-A175)))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IF($A176="","",IF(OR((D176="Complete")),"",(TODAY()-A176)))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IF($A177="","",IF(OR((D177="Complete")),"",(TODAY()-A177)))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IF($A178="","",IF(OR((D178="Complete")),"",(TODAY()-A178)))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IF($A179="","",IF(OR((D179="Complete")),"",(TODAY()-A179)))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IF($A180="","",IF(OR((D180="Complete")),"",(TODAY()-A180)))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IF($A181="","",IF(OR((D181="Complete")),"",(TODAY()-A181)))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IF($A182="","",IF(OR((D182="Complete")),"",(TODAY()-A182)))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IF($A183="","",IF(OR((D183="Complete")),"",(TODAY()-A183)))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IF($A184="","",IF(OR((D184="Complete")),"",(TODAY()-A184)))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IF($A185="","",IF(OR((D185="Complete")),"",(TODAY()-A185)))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IF($A186="","",IF(OR((D186="Complete")),"",(TODAY()-A186)))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IF($A187="","",IF(OR((D187="Complete")),"",(TODAY()-A187)))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IF($A188="","",IF(OR((D188="Complete")),"",(TODAY()-A188)))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IF($A189="","",IF(OR((D189="Complete")),"",(TODAY()-A189)))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IF($A190="","",IF(OR((D190="Complete")),"",(TODAY()-A190)))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IF($A191="","",IF(OR((D191="Complete")),"",(TODAY()-A191)))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IF($A192="","",IF(OR((D192="Complete")),"",(TODAY()-A192)))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IF($A193="","",IF(OR((D193="Complete")),"",(TODAY()-A193)))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IF($A194="","",IF(OR((D194="Complete")),"",(TODAY()-A194)))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IF($A195="","",IF(OR((D195="Complete")),"",(TODAY()-A195)))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IF($A196="","",IF(OR((D196="Complete")),"",(TODAY()-A196)))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IF($A197="","",IF(OR((D197="Complete")),"",(TODAY()-A197)))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IF($A198="","",IF(OR((D198="Complete")),"",(TODAY()-A198)))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IF($A199="","",IF(OR((D199="Complete")),"",(TODAY()-A199)))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IF($A200="","",IF(OR((D200="Complete")),"",(TODAY()-A200)))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IF($A201="","",IF(OR((D201="Complete")),"",(TODAY()-A201)))</f>
        <v/>
      </c>
    </row>
  </sheetData>
  <autoFilter ref="A1:J1"/>
  <conditionalFormatting sqref="F2:F201">
    <cfRule type="expression" dxfId="0" priority="1">
      <formula>AND(F2&lt;&gt;"",F2&lt;TODAY(),NOT(OR($D2="Complete")))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Demo, Rough plumbing, Rough electrical, Inspection, Tile, Fixtures, Punch list, Complete" sqref="D2:D201">
      <formula1>"Demo,Rough plumbing,Rough electrical,Inspection,Tile,Fixtures,Punch list,Complete"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40</v>
      </c>
      <c r="B1" s="15" t="s">
        <v>41</v>
      </c>
      <c r="C1" s="15" t="s">
        <v>42</v>
      </c>
    </row>
    <row r="2" spans="1:3" x14ac:dyDescent="0.25">
      <c r="A2" s="16" t="s">
        <v>43</v>
      </c>
      <c r="B2" s="17"/>
      <c r="C2" s="17"/>
    </row>
    <row r="3" spans="1:2" x14ac:dyDescent="0.25">
      <c r="A3" t="s">
        <v>44</v>
      </c>
      <c r="B3" s="18">
        <f>COUNTA('Jobs'!$A$2:$A$201)</f>
        <v>4</v>
      </c>
    </row>
    <row r="4" spans="1:2" x14ac:dyDescent="0.25">
      <c r="A4" t="s">
        <v>45</v>
      </c>
      <c r="B4" s="18">
        <f>COUNTIFS('Jobs'!$F$2:$F$201,("&lt;"&amp;TODAY()),'Jobs'!$D$2:$D$201,"&lt;&gt;Complete")</f>
        <v>1</v>
      </c>
    </row>
    <row r="5" spans="1:3" x14ac:dyDescent="0.25">
      <c r="A5" s="16" t="s">
        <v>46</v>
      </c>
      <c r="B5" s="17"/>
      <c r="C5" s="17"/>
    </row>
    <row r="6" spans="1:2" x14ac:dyDescent="0.25">
      <c r="A6" t="s">
        <v>47</v>
      </c>
      <c r="B6" s="18">
        <f>COUNTIF('Jobs'!$D$2:$D$201,"Demo")</f>
        <v>0</v>
      </c>
    </row>
    <row r="7" spans="1:2" x14ac:dyDescent="0.25">
      <c r="A7" t="s">
        <v>48</v>
      </c>
      <c r="B7" s="18">
        <f>COUNTIF('Jobs'!$D$2:$D$201,"Rough plumbing")</f>
        <v>1</v>
      </c>
    </row>
    <row r="8" spans="1:2" x14ac:dyDescent="0.25">
      <c r="A8" t="s">
        <v>49</v>
      </c>
      <c r="B8" s="18">
        <f>COUNTIF('Jobs'!$D$2:$D$201,"Rough electrical")</f>
        <v>0</v>
      </c>
    </row>
    <row r="9" spans="1:2" x14ac:dyDescent="0.25">
      <c r="A9" t="s">
        <v>50</v>
      </c>
      <c r="B9" s="18">
        <f>COUNTIF('Jobs'!$D$2:$D$201,"Inspection")</f>
        <v>1</v>
      </c>
    </row>
    <row r="10" spans="1:2" x14ac:dyDescent="0.25">
      <c r="A10" t="s">
        <v>51</v>
      </c>
      <c r="B10" s="18">
        <f>COUNTIF('Jobs'!$D$2:$D$201,"Tile")</f>
        <v>1</v>
      </c>
    </row>
    <row r="11" spans="1:2" x14ac:dyDescent="0.25">
      <c r="A11" t="s">
        <v>52</v>
      </c>
      <c r="B11" s="18">
        <f>COUNTIF('Jobs'!$D$2:$D$201,"Fixtures")</f>
        <v>0</v>
      </c>
    </row>
    <row r="12" spans="1:2" x14ac:dyDescent="0.25">
      <c r="A12" t="s">
        <v>53</v>
      </c>
      <c r="B12" s="18">
        <f>COUNTIF('Jobs'!$D$2:$D$201,"Punch list")</f>
        <v>1</v>
      </c>
    </row>
    <row r="13" spans="1:2" x14ac:dyDescent="0.25">
      <c r="A13" t="s">
        <v>54</v>
      </c>
      <c r="B13" s="18">
        <f>COUNTIF('Jobs'!$D$2:$D$201,"Complete")</f>
        <v>0</v>
      </c>
    </row>
    <row r="14" spans="1:3" x14ac:dyDescent="0.25">
      <c r="A14" s="16" t="s">
        <v>55</v>
      </c>
      <c r="B14" s="17"/>
      <c r="C14" s="17"/>
    </row>
    <row r="15" spans="1:2" x14ac:dyDescent="0.25">
      <c r="A15" t="s">
        <v>56</v>
      </c>
      <c r="B15" s="19">
        <f>SUM('Jobs'!$G$2:$G$201)</f>
        <v>63600</v>
      </c>
    </row>
    <row r="16" spans="1:2" x14ac:dyDescent="0.25">
      <c r="A16" t="s">
        <v>57</v>
      </c>
      <c r="B16" s="19">
        <f>SUM('Jobs'!$H$2:$H$201)</f>
        <v>20500</v>
      </c>
    </row>
    <row r="17" spans="1:2" x14ac:dyDescent="0.25">
      <c r="A17" t="s">
        <v>58</v>
      </c>
      <c r="B17" s="19">
        <f>SUM('Jobs'!$I$2:$I$201)</f>
        <v>43100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