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<sst xmlns="http://schemas.openxmlformats.org/spreadsheetml/2006/main" count="59" uniqueCount="53">
  <si>
    <t>Auto Upholstery Quote Calculator</t>
  </si>
  <si>
    <t>A free quote calculator for auto upholstery shops: price by material yardage, foam, and labor with margin in Google Sheets or Excel.</t>
  </si>
  <si>
    <t>Quick start</t>
  </si>
  <si>
    <t>Open the Line items tab and replace the sample rows with your own — one row per entry. Formulas fill in automatically for new rows.</t>
  </si>
  <si>
    <t>Measure yardage from the old covers or a pattern; add 10% for matching grain and waste.</t>
  </si>
  <si>
    <t>Labor is your hours times what an hour costs you; the Bid tab adds overhead and margin and rounds to $25.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</si>
  <si>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</si>
  <si>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</si>
  <si>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</si>
  <si>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</si>
  <si>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</si>
  <si>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</si>
  <si>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</si>
  <si>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</si>
  <si>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</si>
  <si>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</si>
  <si>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</si>
  <si>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</si>
  <si>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</si>
  <si>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Marine-grade vinyl, black</t>
  </si>
  <si>
    <t>Material</t>
  </si>
  <si>
    <t>yard</t>
  </si>
  <si>
    <t>Contrast stitching thread</t>
  </si>
  <si>
    <t>Supplies</t>
  </si>
  <si>
    <t>spool</t>
  </si>
  <si>
    <t>High-density foam 2 in</t>
  </si>
  <si>
    <t>Foam</t>
  </si>
  <si>
    <t>sheet</t>
  </si>
  <si>
    <t>Spray adhesive</t>
  </si>
  <si>
    <t>can</t>
  </si>
  <si>
    <t>Hog rings and listing wire</t>
  </si>
  <si>
    <t>lot</t>
  </si>
  <si>
    <t>Pattern, cut and sew (front seats)</t>
  </si>
  <si>
    <t>Labor</t>
  </si>
  <si>
    <t>hours</t>
  </si>
  <si>
    <t>Remove and reinstall seats</t>
  </si>
  <si>
    <t>Value</t>
  </si>
  <si>
    <t>Notes</t>
  </si>
  <si>
    <t>Job</t>
  </si>
  <si>
    <t>Vehicle and job</t>
  </si>
  <si>
    <t>1972 Chevelle front buckets: recover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</si>
  <si>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</si>
  <si>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</si>
  <si>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</si>
  <si>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</si>
  <si>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</si>
  <si>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</si>
  <si>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</si>
  <si>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</si>
  <si>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</si>
  <si>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$25.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</si>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</sst>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6</v>
      </c>
      <c r="D2" t="s">
        <v>21</v>
      </c>
      <c r="E2" s="12">
        <v>24</v>
      </c>
      <c r="F2" s="13">
        <f>IF($A2="","",(C2*E2))</f>
        <v>144</v>
      </c>
    </row>
    <row r="3" spans="1:6" x14ac:dyDescent="0.25">
      <c r="A3" t="s">
        <v>22</v>
      </c>
      <c r="B3" t="s">
        <v>23</v>
      </c>
      <c r="C3" s="11">
        <v>1</v>
      </c>
      <c r="D3" t="s">
        <v>24</v>
      </c>
      <c r="E3" s="12">
        <v>9</v>
      </c>
      <c r="F3" s="13">
        <f>IF($A3="","",(C3*E3))</f>
        <v>9</v>
      </c>
    </row>
    <row r="4" spans="1:6" x14ac:dyDescent="0.25">
      <c r="A4" t="s">
        <v>25</v>
      </c>
      <c r="B4" t="s">
        <v>26</v>
      </c>
      <c r="C4" s="11">
        <v>2</v>
      </c>
      <c r="D4" t="s">
        <v>27</v>
      </c>
      <c r="E4" s="12">
        <v>38</v>
      </c>
      <c r="F4" s="13">
        <f>IF($A4="","",(C4*E4))</f>
        <v>76</v>
      </c>
    </row>
    <row r="5" spans="1:6" x14ac:dyDescent="0.25">
      <c r="A5" t="s">
        <v>28</v>
      </c>
      <c r="B5" t="s">
        <v>23</v>
      </c>
      <c r="C5" s="11">
        <v>2</v>
      </c>
      <c r="D5" t="s">
        <v>29</v>
      </c>
      <c r="E5" s="12">
        <v>14</v>
      </c>
      <c r="F5" s="13">
        <f>IF($A5="","",(C5*E5))</f>
        <v>28</v>
      </c>
    </row>
    <row r="6" spans="1:6" x14ac:dyDescent="0.25">
      <c r="A6" t="s">
        <v>30</v>
      </c>
      <c r="B6" t="s">
        <v>23</v>
      </c>
      <c r="C6" s="11">
        <v>1</v>
      </c>
      <c r="D6" t="s">
        <v>31</v>
      </c>
      <c r="E6" s="12">
        <v>12</v>
      </c>
      <c r="F6" s="13">
        <f>IF($A6="","",(C6*E6))</f>
        <v>12</v>
      </c>
    </row>
    <row r="7" spans="1:6" x14ac:dyDescent="0.25">
      <c r="A7" t="s">
        <v>32</v>
      </c>
      <c r="B7" t="s">
        <v>33</v>
      </c>
      <c r="C7" s="11">
        <v>9</v>
      </c>
      <c r="D7" t="s">
        <v>34</v>
      </c>
      <c r="E7" s="12">
        <v>35</v>
      </c>
      <c r="F7" s="13">
        <f>IF($A7="","",(C7*E7))</f>
        <v>315</v>
      </c>
    </row>
    <row r="8" spans="1:6" x14ac:dyDescent="0.25">
      <c r="A8" t="s">
        <v>35</v>
      </c>
      <c r="B8" t="s">
        <v>33</v>
      </c>
      <c r="C8" s="11">
        <v>1.5</v>
      </c>
      <c r="D8" t="s">
        <v>34</v>
      </c>
      <c r="E8" s="12">
        <v>35</v>
      </c>
      <c r="F8" s="13">
        <f>IF($A8="","",(C8*E8))</f>
        <v>52.5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Material, Foam, Supplies, Labor" sqref="B2:B201">
      <formula1>"Material,Foam,Supplies,Labor"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3" x14ac:dyDescent="0.25">
      <c r="A4" s="15" t="s">
        <v>41</v>
      </c>
      <c r="B4" s="16"/>
      <c r="C4" s="16"/>
    </row>
    <row r="5" spans="1:3" x14ac:dyDescent="0.25">
      <c r="A5" t="s">
        <v>42</v>
      </c>
      <c r="B5" s="17">
        <v>0.12</v>
      </c>
      <c r="C5" s="18" t="s">
        <v>43</v>
      </c>
    </row>
    <row r="6" spans="1:3" x14ac:dyDescent="0.25">
      <c r="A6" t="s">
        <v>44</v>
      </c>
      <c r="B6" s="17">
        <v>0.35</v>
      </c>
      <c r="C6" s="18" t="s">
        <v>45</v>
      </c>
    </row>
    <row r="7" spans="1:3" x14ac:dyDescent="0.25">
      <c r="A7" s="15" t="s">
        <v>46</v>
      </c>
      <c r="B7" s="16"/>
      <c r="C7" s="16"/>
    </row>
    <row r="8" spans="1:2" x14ac:dyDescent="0.25">
      <c r="A8" t="s">
        <v>47</v>
      </c>
      <c r="B8" s="19">
        <f>SUM('Line items'!$F$2:$F$201)</f>
        <v>636.5</v>
      </c>
    </row>
    <row r="9" spans="1:2" x14ac:dyDescent="0.25">
      <c r="A9" t="s">
        <v>48</v>
      </c>
      <c r="B9" s="19">
        <f>ROUND(('Bid'!$B$8*'Bid'!$B$5),2)</f>
        <v>76.38</v>
      </c>
    </row>
    <row r="10" spans="1:2" x14ac:dyDescent="0.25">
      <c r="A10" t="s">
        <v>49</v>
      </c>
      <c r="B10" s="19">
        <f>('Bid'!$B$8+'Bid'!$B$9)</f>
        <v>712.88</v>
      </c>
    </row>
    <row r="11" spans="1:3" x14ac:dyDescent="0.25">
      <c r="A11" t="s">
        <v>46</v>
      </c>
      <c r="B11" s="19">
        <f>CEILING(('Bid'!$B$10/(1-'Bid'!$B$6)),25)</f>
        <v>1100</v>
      </c>
      <c r="C11" s="18" t="s">
        <v>50</v>
      </c>
    </row>
    <row r="12" spans="1:2" x14ac:dyDescent="0.25">
      <c r="A12" t="s">
        <v>51</v>
      </c>
      <c r="B12" s="19">
        <f>('Bid'!$B$11-'Bid'!$B$10)</f>
        <v>387.12</v>
      </c>
    </row>
    <row r="13" spans="1:2" x14ac:dyDescent="0.25">
      <c r="A13" t="s">
        <v>52</v>
      </c>
      <c r="B13" s="20">
        <f>IFERROR((('Bid'!$B$11/'Bid'!$B$10)-1),0)</f>
        <v>0.5430366962181574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